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960" yWindow="690" windowWidth="17715" windowHeight="10425" firstSheet="1" activeTab="1"/>
  </bookViews>
  <sheets>
    <sheet name="УЗИ с мат " sheetId="1" state="hidden" r:id="rId1"/>
    <sheet name="УЗИ ЛОК" sheetId="28" r:id="rId2"/>
    <sheet name="УЗИ с мат ИН" sheetId="30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Print_Area" localSheetId="1">'УЗИ ЛОК'!$B$1:$G$58</definedName>
    <definedName name="_xlnm.Print_Area" localSheetId="0">'УЗИ с мат '!$B$1:$G$58</definedName>
    <definedName name="_xlnm.Print_Area" localSheetId="2">'УЗИ с мат ИН'!$B$1:$G$58</definedName>
  </definedNames>
  <calcPr calcId="162913"/>
</workbook>
</file>

<file path=xl/calcChain.xml><?xml version="1.0" encoding="utf-8"?>
<calcChain xmlns="http://schemas.openxmlformats.org/spreadsheetml/2006/main">
  <c r="E46" i="28" l="1"/>
  <c r="F45" i="28"/>
  <c r="E45" i="28"/>
  <c r="F44" i="28"/>
  <c r="E44" i="28"/>
  <c r="F43" i="28"/>
  <c r="E43" i="28"/>
  <c r="F42" i="28"/>
  <c r="E42" i="28"/>
  <c r="F41" i="28"/>
  <c r="E41" i="28"/>
  <c r="F40" i="28"/>
  <c r="E40" i="28"/>
  <c r="F39" i="28"/>
  <c r="E39" i="28"/>
  <c r="F38" i="28"/>
  <c r="E38" i="28"/>
  <c r="F37" i="28"/>
  <c r="E37" i="28"/>
  <c r="F36" i="28"/>
  <c r="E36" i="28"/>
  <c r="F35" i="28"/>
  <c r="E35" i="28"/>
  <c r="F34" i="28"/>
  <c r="E34" i="28"/>
  <c r="F33" i="28"/>
  <c r="E33" i="28"/>
  <c r="F32" i="28"/>
  <c r="E32" i="28"/>
  <c r="F31" i="28"/>
  <c r="E31" i="28"/>
  <c r="F30" i="28"/>
  <c r="E30" i="28"/>
  <c r="F29" i="28"/>
  <c r="E29" i="28"/>
  <c r="F28" i="28"/>
  <c r="E28" i="28"/>
  <c r="F27" i="28"/>
  <c r="E27" i="28"/>
  <c r="G56" i="30" l="1"/>
  <c r="G53" i="30"/>
  <c r="G52" i="30"/>
  <c r="G50" i="30"/>
  <c r="G49" i="30"/>
  <c r="G48" i="30"/>
  <c r="G47" i="30"/>
  <c r="G46" i="30"/>
  <c r="E46" i="30"/>
  <c r="F45" i="30"/>
  <c r="E45" i="30"/>
  <c r="G45" i="30" s="1"/>
  <c r="C45" i="30"/>
  <c r="F44" i="30"/>
  <c r="E44" i="30"/>
  <c r="G44" i="30" s="1"/>
  <c r="F43" i="30"/>
  <c r="E43" i="30"/>
  <c r="G43" i="30" s="1"/>
  <c r="F42" i="30"/>
  <c r="E42" i="30"/>
  <c r="G42" i="30" s="1"/>
  <c r="F41" i="30"/>
  <c r="E41" i="30"/>
  <c r="G41" i="30" s="1"/>
  <c r="F40" i="30"/>
  <c r="E40" i="30"/>
  <c r="G40" i="30" s="1"/>
  <c r="C40" i="30"/>
  <c r="F39" i="30"/>
  <c r="E39" i="30"/>
  <c r="G39" i="30" s="1"/>
  <c r="F38" i="30"/>
  <c r="E38" i="30"/>
  <c r="G38" i="30" s="1"/>
  <c r="F37" i="30"/>
  <c r="E37" i="30"/>
  <c r="G37" i="30" s="1"/>
  <c r="F36" i="30"/>
  <c r="E36" i="30"/>
  <c r="G36" i="30" s="1"/>
  <c r="F35" i="30"/>
  <c r="E35" i="30"/>
  <c r="G35" i="30" s="1"/>
  <c r="F34" i="30"/>
  <c r="E34" i="30"/>
  <c r="G34" i="30" s="1"/>
  <c r="D34" i="30"/>
  <c r="D35" i="30" s="1"/>
  <c r="D36" i="30" s="1"/>
  <c r="D37" i="30" s="1"/>
  <c r="D38" i="30" s="1"/>
  <c r="D39" i="30" s="1"/>
  <c r="D40" i="30" s="1"/>
  <c r="D41" i="30" s="1"/>
  <c r="D42" i="30" s="1"/>
  <c r="F33" i="30"/>
  <c r="E33" i="30"/>
  <c r="G33" i="30" s="1"/>
  <c r="C33" i="30"/>
  <c r="F32" i="30"/>
  <c r="E32" i="30"/>
  <c r="G32" i="30" s="1"/>
  <c r="D32" i="30"/>
  <c r="D33" i="30" s="1"/>
  <c r="F31" i="30"/>
  <c r="E31" i="30"/>
  <c r="G31" i="30" s="1"/>
  <c r="F30" i="30"/>
  <c r="E30" i="30"/>
  <c r="G30" i="30" s="1"/>
  <c r="D30" i="30"/>
  <c r="D31" i="30" s="1"/>
  <c r="F29" i="30"/>
  <c r="E29" i="30"/>
  <c r="G29" i="30" s="1"/>
  <c r="D29" i="30"/>
  <c r="C29" i="30"/>
  <c r="F28" i="30"/>
  <c r="E28" i="30"/>
  <c r="G28" i="30" s="1"/>
  <c r="D28" i="30"/>
  <c r="C28" i="30"/>
  <c r="F27" i="30"/>
  <c r="E27" i="30"/>
  <c r="G27" i="30" s="1"/>
  <c r="D27" i="30"/>
  <c r="D43" i="30" s="1"/>
  <c r="D44" i="30" s="1"/>
  <c r="D45" i="30" s="1"/>
  <c r="C27" i="30"/>
  <c r="G25" i="30"/>
  <c r="G23" i="30"/>
  <c r="G22" i="30"/>
  <c r="G21" i="30"/>
  <c r="G20" i="30"/>
  <c r="G19" i="30"/>
  <c r="G18" i="30"/>
  <c r="G17" i="30"/>
  <c r="G15" i="30"/>
  <c r="G14" i="30"/>
  <c r="G13" i="30"/>
  <c r="G56" i="28" l="1"/>
  <c r="G53" i="28"/>
  <c r="G52" i="28"/>
  <c r="G50" i="28"/>
  <c r="G49" i="28"/>
  <c r="G48" i="28"/>
  <c r="G47" i="28"/>
  <c r="G46" i="28"/>
  <c r="G45" i="28"/>
  <c r="C45" i="28"/>
  <c r="G44" i="28"/>
  <c r="G43" i="28"/>
  <c r="G42" i="28"/>
  <c r="G41" i="28"/>
  <c r="G40" i="28"/>
  <c r="C40" i="28"/>
  <c r="G39" i="28"/>
  <c r="G38" i="28"/>
  <c r="G37" i="28"/>
  <c r="G36" i="28"/>
  <c r="G35" i="28"/>
  <c r="G34" i="28"/>
  <c r="D34" i="28"/>
  <c r="D35" i="28" s="1"/>
  <c r="D36" i="28" s="1"/>
  <c r="D37" i="28" s="1"/>
  <c r="D38" i="28" s="1"/>
  <c r="D39" i="28" s="1"/>
  <c r="D40" i="28" s="1"/>
  <c r="D41" i="28" s="1"/>
  <c r="D42" i="28" s="1"/>
  <c r="G33" i="28"/>
  <c r="C33" i="28"/>
  <c r="G32" i="28"/>
  <c r="D32" i="28"/>
  <c r="D33" i="28" s="1"/>
  <c r="G31" i="28"/>
  <c r="G30" i="28"/>
  <c r="D30" i="28"/>
  <c r="D31" i="28" s="1"/>
  <c r="G29" i="28"/>
  <c r="D29" i="28"/>
  <c r="C29" i="28"/>
  <c r="G28" i="28"/>
  <c r="D28" i="28"/>
  <c r="C28" i="28"/>
  <c r="G27" i="28"/>
  <c r="D27" i="28"/>
  <c r="D43" i="28" s="1"/>
  <c r="D44" i="28" s="1"/>
  <c r="D45" i="28" s="1"/>
  <c r="C27" i="28"/>
  <c r="G25" i="28"/>
  <c r="G23" i="28"/>
  <c r="G22" i="28"/>
  <c r="G21" i="28"/>
  <c r="G20" i="28"/>
  <c r="G19" i="28"/>
  <c r="G18" i="28"/>
  <c r="G17" i="28"/>
  <c r="G15" i="28"/>
  <c r="G14" i="28"/>
  <c r="G13" i="28"/>
  <c r="G53" i="1" l="1"/>
  <c r="G52" i="1"/>
  <c r="G49" i="1"/>
  <c r="G48" i="1"/>
  <c r="G56" i="1" l="1"/>
  <c r="G50" i="1" l="1"/>
  <c r="G47" i="1"/>
  <c r="E46" i="1"/>
  <c r="F45" i="1"/>
  <c r="E45" i="1"/>
  <c r="C45" i="1"/>
  <c r="F44" i="1"/>
  <c r="E44" i="1"/>
  <c r="F43" i="1"/>
  <c r="E43" i="1"/>
  <c r="F42" i="1"/>
  <c r="E42" i="1"/>
  <c r="F41" i="1"/>
  <c r="E41" i="1"/>
  <c r="F40" i="1"/>
  <c r="E40" i="1"/>
  <c r="C40" i="1"/>
  <c r="F39" i="1"/>
  <c r="E39" i="1"/>
  <c r="F38" i="1"/>
  <c r="E38" i="1"/>
  <c r="F37" i="1"/>
  <c r="E37" i="1"/>
  <c r="F36" i="1"/>
  <c r="E36" i="1"/>
  <c r="F35" i="1"/>
  <c r="E35" i="1"/>
  <c r="F34" i="1"/>
  <c r="E34" i="1"/>
  <c r="D34" i="1"/>
  <c r="D35" i="1" s="1"/>
  <c r="D36" i="1" s="1"/>
  <c r="D37" i="1" s="1"/>
  <c r="D38" i="1" s="1"/>
  <c r="D39" i="1" s="1"/>
  <c r="D40" i="1" s="1"/>
  <c r="D41" i="1" s="1"/>
  <c r="D42" i="1" s="1"/>
  <c r="F33" i="1"/>
  <c r="E33" i="1"/>
  <c r="C33" i="1"/>
  <c r="F32" i="1"/>
  <c r="E32" i="1"/>
  <c r="D32" i="1"/>
  <c r="D33" i="1" s="1"/>
  <c r="F31" i="1"/>
  <c r="E31" i="1"/>
  <c r="F30" i="1"/>
  <c r="E30" i="1"/>
  <c r="D30" i="1"/>
  <c r="D31" i="1" s="1"/>
  <c r="F29" i="1"/>
  <c r="E29" i="1"/>
  <c r="D29" i="1"/>
  <c r="C29" i="1"/>
  <c r="F28" i="1"/>
  <c r="E28" i="1"/>
  <c r="D28" i="1"/>
  <c r="C28" i="1"/>
  <c r="F27" i="1"/>
  <c r="E27" i="1"/>
  <c r="D27" i="1"/>
  <c r="D43" i="1" s="1"/>
  <c r="D44" i="1" s="1"/>
  <c r="D45" i="1" s="1"/>
  <c r="C27" i="1"/>
  <c r="G25" i="1"/>
  <c r="G23" i="1"/>
  <c r="G22" i="1"/>
  <c r="G21" i="1"/>
  <c r="G20" i="1"/>
  <c r="G19" i="1"/>
  <c r="G18" i="1"/>
  <c r="G17" i="1"/>
  <c r="G15" i="1"/>
  <c r="G14" i="1"/>
  <c r="G13" i="1"/>
  <c r="G27" i="1" l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</calcChain>
</file>

<file path=xl/sharedStrings.xml><?xml version="1.0" encoding="utf-8"?>
<sst xmlns="http://schemas.openxmlformats.org/spreadsheetml/2006/main" count="357" uniqueCount="105">
  <si>
    <t>УТВЕРЖДАЮ</t>
  </si>
  <si>
    <t>Директор КУП ДРОЦ "Колос"</t>
  </si>
  <si>
    <t>______________ Ю.Л. Титович</t>
  </si>
  <si>
    <t>Прейскурант цен (тарифов)</t>
  </si>
  <si>
    <t>№ п/п</t>
  </si>
  <si>
    <t>Наименование оказываемых услуг</t>
  </si>
  <si>
    <t>Единица измерения</t>
  </si>
  <si>
    <t>Отпускная цена (тариф) без НДС (руб.)</t>
  </si>
  <si>
    <t>Стоимость дополнит. материалов руб.</t>
  </si>
  <si>
    <t>Стоимость услуги всего, руб. (к оплате)</t>
  </si>
  <si>
    <t>ультразвуковое исследование органов брюшной полости:</t>
  </si>
  <si>
    <t>печень, желчный пузырь без определения функции</t>
  </si>
  <si>
    <t>Исследование</t>
  </si>
  <si>
    <t xml:space="preserve">поджелудочная железа </t>
  </si>
  <si>
    <t>селезенка</t>
  </si>
  <si>
    <t>ультразвуковое исследование органов мочеполовой системы:</t>
  </si>
  <si>
    <t>Почки и надпочечники</t>
  </si>
  <si>
    <t>Мочевой пузырь</t>
  </si>
  <si>
    <t>Мочевой пузырь с определением остаточной мочи</t>
  </si>
  <si>
    <t>Почки, надпочечники и мочевой пузырь</t>
  </si>
  <si>
    <t>Почки, надпочечники и мочевой пузырь с определением остаточной мочи</t>
  </si>
  <si>
    <t>Предстательная железа с мочевым пузырем и определением остаточной мочи</t>
  </si>
  <si>
    <t>Ультразвуковое исследование других органов:</t>
  </si>
  <si>
    <t>Щитовидная железа с лимфатическими поверхностными узлами</t>
  </si>
  <si>
    <t>1.</t>
  </si>
  <si>
    <t>Выполнение массажных процедур механическим воздействием руками</t>
  </si>
  <si>
    <t>1.4</t>
  </si>
  <si>
    <t>1.5</t>
  </si>
  <si>
    <t>1.6</t>
  </si>
  <si>
    <t>1.7</t>
  </si>
  <si>
    <t xml:space="preserve">Массаж плечевого сустава </t>
  </si>
  <si>
    <t>1.8</t>
  </si>
  <si>
    <t xml:space="preserve">Массаж локтевого сустава </t>
  </si>
  <si>
    <t>1.9</t>
  </si>
  <si>
    <t>Масаж лучезапястного сустава</t>
  </si>
  <si>
    <t>1.10</t>
  </si>
  <si>
    <t>1.11</t>
  </si>
  <si>
    <t xml:space="preserve">Массаж области грудной клетки </t>
  </si>
  <si>
    <t>1.12</t>
  </si>
  <si>
    <t xml:space="preserve">Массаж спины </t>
  </si>
  <si>
    <t>1.14</t>
  </si>
  <si>
    <t xml:space="preserve">Массаж пояснично- крестцовой области </t>
  </si>
  <si>
    <t>1.16</t>
  </si>
  <si>
    <t xml:space="preserve">Массаж спины и поясницы </t>
  </si>
  <si>
    <t>1.17</t>
  </si>
  <si>
    <t xml:space="preserve">Массаж шейно- грудного отдела позвоночника </t>
  </si>
  <si>
    <t>1.19</t>
  </si>
  <si>
    <t xml:space="preserve">Массаж области позвоночника </t>
  </si>
  <si>
    <t>1.20</t>
  </si>
  <si>
    <t>1.21</t>
  </si>
  <si>
    <t xml:space="preserve">Массаж нижней конечности и поясницы </t>
  </si>
  <si>
    <t>1.22</t>
  </si>
  <si>
    <t>Массаж тазобедренного сустава</t>
  </si>
  <si>
    <t>1.23</t>
  </si>
  <si>
    <t xml:space="preserve">Массаж коленногосустава </t>
  </si>
  <si>
    <t>1.24</t>
  </si>
  <si>
    <t xml:space="preserve">Массаж голеностопного сустава </t>
  </si>
  <si>
    <t>1.25</t>
  </si>
  <si>
    <t>4</t>
  </si>
  <si>
    <t>Подготовка к проведению процедуры массажа</t>
  </si>
  <si>
    <t>подготови-тельный этап</t>
  </si>
  <si>
    <t>Молочные железы с лимфатическими поверхностными узлами</t>
  </si>
  <si>
    <t>Лимфатические узлы (одна область с обеих сторон)</t>
  </si>
  <si>
    <t>Ведущий экономист</t>
  </si>
  <si>
    <t>Органы брюшной полости и почки (печень и желчный пузырь без определения функции, поджелудочная железа, селезенка,почки, надпочечники)</t>
  </si>
  <si>
    <t xml:space="preserve"> для граждан Республики Беларусь</t>
  </si>
  <si>
    <r>
      <t xml:space="preserve"> </t>
    </r>
    <r>
      <rPr>
        <sz val="20"/>
        <rFont val="Times New Roman"/>
        <family val="1"/>
        <charset val="204"/>
      </rPr>
      <t>на</t>
    </r>
    <r>
      <rPr>
        <b/>
        <sz val="20"/>
        <rFont val="Times New Roman"/>
        <family val="1"/>
        <charset val="204"/>
      </rPr>
      <t xml:space="preserve"> </t>
    </r>
    <r>
      <rPr>
        <u/>
        <sz val="20"/>
        <rFont val="Times New Roman"/>
        <family val="1"/>
        <charset val="204"/>
      </rPr>
      <t xml:space="preserve">ПЛАТНЫЕ </t>
    </r>
    <r>
      <rPr>
        <sz val="20"/>
        <rFont val="Times New Roman"/>
        <family val="1"/>
        <charset val="204"/>
      </rPr>
      <t>МЕДИЦИНСКИЕ УСЛУГИ</t>
    </r>
    <r>
      <rPr>
        <b/>
        <sz val="20"/>
        <rFont val="Times New Roman"/>
        <family val="1"/>
        <charset val="204"/>
      </rPr>
      <t xml:space="preserve"> </t>
    </r>
    <r>
      <rPr>
        <sz val="20"/>
        <rFont val="Times New Roman"/>
        <family val="1"/>
        <charset val="204"/>
      </rPr>
      <t>по</t>
    </r>
    <r>
      <rPr>
        <b/>
        <sz val="20"/>
        <rFont val="Times New Roman"/>
        <family val="1"/>
        <charset val="204"/>
      </rPr>
      <t xml:space="preserve"> УЛЬТРАЗВУКОВОЙ и ФУНКЦИОНАЛЬНОЙ ДИАГНОСТИКЕ, </t>
    </r>
    <r>
      <rPr>
        <sz val="20"/>
        <rFont val="Times New Roman"/>
        <family val="1"/>
        <charset val="204"/>
      </rPr>
      <t>оказываемые Коммунальным унитарным предприятием "Детский реабилитационно- оздоровительный центр "Колос"</t>
    </r>
  </si>
  <si>
    <t>ФУНКЦИОНАЛЬНАЯ ДИАГНОСТИКА</t>
  </si>
  <si>
    <t>УЛЬТРАЗВУКОВАЯ ДИАГНОСТИКА</t>
  </si>
  <si>
    <t>Электрокардиографические исследования</t>
  </si>
  <si>
    <t>Электрокардиограмма в 12 отведениях без функциональных проб</t>
  </si>
  <si>
    <t>Мягкие ткани</t>
  </si>
  <si>
    <t>Плевральная полость</t>
  </si>
  <si>
    <t>Специальные ультразвуковые исследования</t>
  </si>
  <si>
    <t>Эхокардиография (М+В+допплер+цветное картирование+тканевая допплерография)</t>
  </si>
  <si>
    <t>Ультразвуковая допплерография (УЗДГ) БРАХИОЦЕФАЛЬНЫХ АРТЕРИЙ</t>
  </si>
  <si>
    <t>Н.А. Ворон</t>
  </si>
  <si>
    <t>Стоимость дополнит. материалов с НДС,  руб.</t>
  </si>
  <si>
    <t>Стоимость услуги всего, руб.                          (к оплате)</t>
  </si>
  <si>
    <t>2</t>
  </si>
  <si>
    <t>2.1</t>
  </si>
  <si>
    <t>2.1.1.1</t>
  </si>
  <si>
    <t>2.1.3.1</t>
  </si>
  <si>
    <t>2.1.5.1</t>
  </si>
  <si>
    <t>2.2</t>
  </si>
  <si>
    <t>2.2.1.1</t>
  </si>
  <si>
    <t>2.2.2.1</t>
  </si>
  <si>
    <t>2.2.3.1</t>
  </si>
  <si>
    <t>2.2.4.1</t>
  </si>
  <si>
    <t>2.2.5.1</t>
  </si>
  <si>
    <t>2.2.6.1</t>
  </si>
  <si>
    <t>2.2.16.1</t>
  </si>
  <si>
    <t>2.3</t>
  </si>
  <si>
    <t>2.3.1.1</t>
  </si>
  <si>
    <t>2.3.2.1</t>
  </si>
  <si>
    <t>2.3.4.1</t>
  </si>
  <si>
    <t>2.3.10.1</t>
  </si>
  <si>
    <t>2.3.11.1</t>
  </si>
  <si>
    <t>2.4</t>
  </si>
  <si>
    <t>2.4.11</t>
  </si>
  <si>
    <t>2.4.12</t>
  </si>
  <si>
    <t>1</t>
  </si>
  <si>
    <t>1.1</t>
  </si>
  <si>
    <t xml:space="preserve"> для граждан иностранных государств</t>
  </si>
  <si>
    <t>" ____ "  ___________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</si>
</sst>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4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10"/>
      <name val="Arial Cyr"/>
      <charset val="204"/>
    </font>
    <font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Times New Roman"/>
      <family val="1"/>
      <charset val="204"/>
    </font>
    <font>
      <u/>
      <sz val="2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i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sz val="28"/>
      <color indexed="8"/>
      <name val="Calibri"/>
      <family val="2"/>
      <charset val="204"/>
    </font>
    <font>
      <sz val="22"/>
      <color indexed="8"/>
      <name val="Calibri"/>
      <family val="2"/>
      <charset val="204"/>
    </font>
    <font>
      <b/>
      <sz val="22"/>
      <color indexed="8"/>
      <name val="Calibri"/>
      <family val="2"/>
      <charset val="204"/>
    </font>
    <font>
      <sz val="20"/>
      <color indexed="8"/>
      <name val="Calibri"/>
      <family val="2"/>
      <charset val="204"/>
    </font>
    <font>
      <b/>
      <sz val="20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7" fillId="0" borderId="0" xfId="0" applyFont="1"/>
    <xf numFmtId="0" fontId="2" fillId="0" borderId="0" xfId="0" applyFont="1" applyBorder="1"/>
    <xf numFmtId="0" fontId="0" fillId="0" borderId="0" xfId="0" applyBorder="1"/>
    <xf numFmtId="0" fontId="10" fillId="0" borderId="2" xfId="0" applyFont="1" applyBorder="1" applyAlignment="1">
      <alignment wrapText="1"/>
    </xf>
    <xf numFmtId="0" fontId="13" fillId="0" borderId="0" xfId="0" applyFont="1" applyBorder="1"/>
    <xf numFmtId="0" fontId="1" fillId="0" borderId="0" xfId="0" applyFont="1" applyBorder="1"/>
    <xf numFmtId="0" fontId="1" fillId="0" borderId="0" xfId="0" applyFont="1"/>
    <xf numFmtId="49" fontId="14" fillId="0" borderId="2" xfId="0" applyNumberFormat="1" applyFont="1" applyBorder="1" applyAlignment="1">
      <alignment horizontal="left"/>
    </xf>
    <xf numFmtId="0" fontId="14" fillId="0" borderId="2" xfId="0" applyFont="1" applyBorder="1" applyAlignment="1">
      <alignment horizontal="left" wrapText="1"/>
    </xf>
    <xf numFmtId="1" fontId="15" fillId="0" borderId="2" xfId="0" applyNumberFormat="1" applyFont="1" applyBorder="1" applyAlignment="1">
      <alignment wrapText="1"/>
    </xf>
    <xf numFmtId="0" fontId="15" fillId="0" borderId="2" xfId="0" applyFont="1" applyBorder="1" applyAlignment="1">
      <alignment horizontal="left" wrapText="1"/>
    </xf>
    <xf numFmtId="0" fontId="15" fillId="0" borderId="2" xfId="0" applyFont="1" applyBorder="1" applyAlignment="1">
      <alignment horizontal="center" wrapText="1"/>
    </xf>
    <xf numFmtId="49" fontId="16" fillId="0" borderId="2" xfId="0" applyNumberFormat="1" applyFont="1" applyBorder="1" applyAlignment="1">
      <alignment horizontal="left"/>
    </xf>
    <xf numFmtId="0" fontId="14" fillId="0" borderId="2" xfId="0" applyFont="1" applyBorder="1" applyAlignment="1">
      <alignment wrapText="1"/>
    </xf>
    <xf numFmtId="0" fontId="14" fillId="0" borderId="2" xfId="0" applyFont="1" applyBorder="1" applyAlignment="1"/>
    <xf numFmtId="0" fontId="18" fillId="0" borderId="0" xfId="0" applyFont="1"/>
    <xf numFmtId="0" fontId="15" fillId="0" borderId="2" xfId="0" applyFont="1" applyBorder="1" applyAlignment="1">
      <alignment wrapText="1"/>
    </xf>
    <xf numFmtId="0" fontId="15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center" wrapText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10" fillId="0" borderId="0" xfId="0" applyFont="1"/>
    <xf numFmtId="0" fontId="13" fillId="0" borderId="0" xfId="0" applyFont="1"/>
    <xf numFmtId="0" fontId="10" fillId="0" borderId="2" xfId="2" applyFont="1" applyBorder="1" applyAlignment="1">
      <alignment wrapText="1"/>
    </xf>
    <xf numFmtId="0" fontId="11" fillId="0" borderId="2" xfId="2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2" fontId="14" fillId="0" borderId="2" xfId="0" applyNumberFormat="1" applyFont="1" applyBorder="1" applyAlignment="1">
      <alignment wrapText="1"/>
    </xf>
    <xf numFmtId="2" fontId="14" fillId="0" borderId="2" xfId="0" applyNumberFormat="1" applyFont="1" applyBorder="1" applyAlignment="1"/>
    <xf numFmtId="2" fontId="15" fillId="0" borderId="2" xfId="0" applyNumberFormat="1" applyFont="1" applyBorder="1" applyAlignment="1">
      <alignment wrapText="1"/>
    </xf>
    <xf numFmtId="2" fontId="15" fillId="0" borderId="2" xfId="0" applyNumberFormat="1" applyFont="1" applyBorder="1"/>
    <xf numFmtId="2" fontId="15" fillId="0" borderId="2" xfId="0" applyNumberFormat="1" applyFont="1" applyBorder="1" applyAlignment="1"/>
    <xf numFmtId="2" fontId="14" fillId="0" borderId="2" xfId="0" applyNumberFormat="1" applyFont="1" applyBorder="1"/>
    <xf numFmtId="2" fontId="6" fillId="0" borderId="0" xfId="0" applyNumberFormat="1" applyFont="1"/>
    <xf numFmtId="2" fontId="12" fillId="0" borderId="2" xfId="2" applyNumberFormat="1" applyFont="1" applyBorder="1" applyAlignment="1">
      <alignment wrapText="1"/>
    </xf>
    <xf numFmtId="2" fontId="17" fillId="0" borderId="2" xfId="0" applyNumberFormat="1" applyFont="1" applyBorder="1" applyAlignment="1">
      <alignment wrapText="1"/>
    </xf>
    <xf numFmtId="2" fontId="17" fillId="0" borderId="2" xfId="0" applyNumberFormat="1" applyFont="1" applyBorder="1" applyAlignment="1"/>
    <xf numFmtId="2" fontId="17" fillId="0" borderId="2" xfId="0" applyNumberFormat="1" applyFont="1" applyBorder="1"/>
    <xf numFmtId="2" fontId="22" fillId="0" borderId="0" xfId="0" applyNumberFormat="1" applyFont="1"/>
    <xf numFmtId="2" fontId="0" fillId="0" borderId="0" xfId="0" applyNumberFormat="1"/>
    <xf numFmtId="49" fontId="15" fillId="0" borderId="2" xfId="0" applyNumberFormat="1" applyFont="1" applyBorder="1" applyAlignment="1">
      <alignment horizontal="left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0" fillId="0" borderId="0" xfId="0" applyFont="1" applyAlignment="1">
      <alignment horizontal="right"/>
    </xf>
    <xf numFmtId="0" fontId="15" fillId="0" borderId="2" xfId="0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2" fontId="5" fillId="0" borderId="0" xfId="1" applyNumberFormat="1" applyFont="1" applyFill="1" applyAlignment="1">
      <alignment horizontal="left"/>
    </xf>
    <xf numFmtId="2" fontId="6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</cellXfs>
  <cellStyles count="4">
    <cellStyle name="Обычный" xfId="0" builtinId="0"/>
    <cellStyle name="Обычный_Узи 16.12" xfId="1"/>
    <cellStyle name="Обычный_физио июнь 2010" xfId="2"/>
    <cellStyle name="Процентн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74;&#1086;&#1088;&#1086;&#1090;&#1085;&#1080;&#1082;&#1086;&#1074;&#1086;&#1081;%20&#1079;&#1086;&#1085;&#109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74;&#1077;&#1088;&#1093;&#1085;%20&#1082;&#1086;&#1085;%20&#1080;%20&#1086;&#1073;&#1083;%20&#1083;&#1086;&#108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74;&#1077;&#1088;&#1093;&#1085;&#1077;&#1081;%20&#1082;&#1086;&#1085;&#1077;&#1095;&#1085;&#1086;&#1089;&#1090;&#1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7;&#1083;&#1077;&#1095;%20&#1089;&#1091;&#1089;&#1090;&#1072;&#1074;&#107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3;&#1086;&#1082;&#1090;%20&#1089;&#1091;&#1089;&#1090;&#1072;&#1074;&#10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2;&#1080;&#1089;&#1090;&#1080;%20&#1080;%20&#1087;&#1088;&#1077;&#1076;&#1087;&#108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75;&#1088;&#1091;&#1076;&#1085;%20&#1082;&#1083;&#1077;&#1090;&#1082;&#108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9;&#1087;&#1080;&#1085;&#109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7;&#1086;&#1103;&#1089;&#1085;%20&#1082;&#1088;&#1077;&#1089;&#1090;%20&#1086;&#1073;&#108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9;&#1087;&#1080;&#1085;&#1099;%20&#1080;%20&#1087;&#1086;&#1103;&#1089;&#108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96;&#1077;&#1081;&#1085;&#1086;%20&#1075;&#1088;&#1091;&#1076;&#1085;%20&#1086;&#1090;&#107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6;&#1073;&#1083;%20&#1087;&#1086;&#1079;&#1074;&#1086;&#108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5;&#1080;&#1078;%20&#1082;&#1086;&#108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5;&#1080;&#1078;&#1085;%20&#1082;&#1086;&#1085;%20&#1080;%20&#1087;&#1086;&#1103;&#1089;&#1085;&#1080;&#1094;&#109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90;&#1072;&#1079;&#1086;&#1073;&#1077;&#1076;&#1088;%20&#1089;&#1091;&#1089;&#109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2;&#1086;&#1083;&#1077;&#1085;%20&#1089;&#1091;&#1089;&#109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75;&#1086;&#1083;&#1077;&#1085;&#1086;&#1089;&#1090;&#1087;&#1086;&#1087;&#1085;&#1086;&#1075;&#1086;%20&#1089;&#1091;&#1089;&#109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2;&#1072;&#1089;&#1089;&#1072;&#1078;%20&#1089;&#1090;&#1086;&#1087;&#1099;%20&#1080;%20&#1075;&#1086;&#1083;&#1077;&#1085;&#108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84;&#1072;&#1089;&#1089;&#1072;&#1078;%2025%20&#1084;&#1072;&#1103;\&#1052;&#1072;&#1089;&#1089;&#1072;&#1078;%202008\&#1055;&#1086;&#1076;&#1075;&#1086;&#1090;&#1086;&#1074;&#1082;&#10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3600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3">
          <cell r="B13" t="str">
            <v>Массаж воротниковой зоны</v>
          </cell>
        </row>
      </sheetData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4790</v>
          </cell>
          <cell r="H26">
            <v>2400</v>
          </cell>
        </row>
      </sheetData>
      <sheetData sheetId="1" refreshError="1"/>
      <sheetData sheetId="2" refreshError="1"/>
      <sheetData sheetId="3" refreshError="1"/>
      <sheetData sheetId="4" refreshError="1">
        <row r="14">
          <cell r="B14" t="str">
            <v>Массаж верхней конечности, надплечья и области лопатки</v>
          </cell>
          <cell r="C14" t="str">
            <v>процедура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3600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3">
          <cell r="B13" t="str">
            <v>Массаж верхней конечности</v>
          </cell>
        </row>
      </sheetData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3">
          <cell r="B13" t="str">
            <v>Массаж кисти и предплечья</v>
          </cell>
        </row>
      </sheetData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5990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3600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.1"/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4790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4790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5990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3600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3">
          <cell r="B13" t="str">
            <v>Массаж нижней конечности</v>
          </cell>
        </row>
      </sheetData>
      <sheetData sheetId="6" refreshError="1"/>
      <sheetData sheetId="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  <sheetName val="Доп. ЗП"/>
    </sheetNames>
    <sheetDataSet>
      <sheetData sheetId="0" refreshError="1">
        <row r="26">
          <cell r="C26">
            <v>4790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УЗИ с мат "/>
      <sheetName val="УЗИ ЛОК"/>
      <sheetName val="УЗИ с мат ИН"/>
      <sheetName val="УЗИ ЛОК ин"/>
      <sheetName val="УЗИ с мат СОПР,скидка"/>
      <sheetName val="УЗИ с мат СОПР,скидка ЛОК"/>
      <sheetName val="УЗИ с мат скидка работникам"/>
      <sheetName val="калькул"/>
    </sheetNames>
    <sheetDataSet>
      <sheetData sheetId="0" refreshError="1">
        <row r="26">
          <cell r="C26" t="str">
            <v>Выполнение массажных процедур механическим воздействием руками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УЗИ с мат "/>
      <sheetName val="УЗИ ЛОК"/>
      <sheetName val="УЗИ с мат  иностр"/>
      <sheetName val="УЗИ ЛОК  иностр"/>
      <sheetName val="УЗИ с мат СОПР,скидка"/>
      <sheetName val="УЗИ ЛОК скидка "/>
      <sheetName val="УЗИ с мат скидка работникам"/>
      <sheetName val="калькул"/>
    </sheetNames>
    <sheetDataSet>
      <sheetData sheetId="0" refreshError="1"/>
      <sheetData sheetId="1" refreshError="1">
        <row r="26">
          <cell r="C26" t="str">
            <v>Выполнение массажных процедур механическим воздействием руками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стоимость мат (2)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3">
          <cell r="B13" t="str">
            <v>Массаж стопы и голени</v>
          </cell>
        </row>
      </sheetData>
      <sheetData sheetId="6" refreshError="1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"/>
      <sheetName val="стоимость мат"/>
      <sheetName val="з пл за 1 мин"/>
      <sheetName val="з пл"/>
      <sheetName val="норма времени"/>
      <sheetName val="нормы расх"/>
      <sheetName val="накл. расх."/>
    </sheetNames>
    <sheetDataSet>
      <sheetData sheetId="0" refreshError="1">
        <row r="26">
          <cell r="C26">
            <v>1200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58"/>
  <sheetViews>
    <sheetView view="pageBreakPreview" topLeftCell="A47" zoomScale="75" zoomScaleNormal="100" workbookViewId="0">
      <selection activeCell="F13" sqref="F13:F53"/>
    </sheetView>
  </sheetViews>
  <sheetFormatPr defaultRowHeight="15" x14ac:dyDescent="0.25"/>
  <cols>
    <col min="2" max="2" width="20.5703125" customWidth="1"/>
    <col min="3" max="3" width="76.140625" customWidth="1"/>
    <col min="4" max="4" width="34.85546875" customWidth="1"/>
    <col min="5" max="5" width="24.28515625" style="2" customWidth="1"/>
    <col min="6" max="6" width="24.140625" customWidth="1"/>
    <col min="7" max="7" width="28.7109375" style="46" customWidth="1"/>
  </cols>
  <sheetData>
    <row r="1" spans="2:13" ht="26.25" x14ac:dyDescent="0.4">
      <c r="B1" s="1"/>
      <c r="C1" s="1"/>
      <c r="D1" s="1"/>
      <c r="F1" s="61" t="s">
        <v>0</v>
      </c>
      <c r="G1" s="61"/>
      <c r="H1" s="1"/>
      <c r="I1" s="1"/>
      <c r="J1" s="3"/>
    </row>
    <row r="2" spans="2:13" ht="26.25" x14ac:dyDescent="0.4">
      <c r="B2" s="1"/>
      <c r="C2" s="1"/>
      <c r="D2" s="1"/>
      <c r="F2" s="61" t="s">
        <v>1</v>
      </c>
      <c r="G2" s="61"/>
      <c r="H2" s="1"/>
      <c r="I2" s="1"/>
      <c r="J2" s="3"/>
    </row>
    <row r="3" spans="2:13" ht="26.25" x14ac:dyDescent="0.4">
      <c r="B3" s="1"/>
      <c r="C3" s="1"/>
      <c r="D3" s="1"/>
      <c r="F3" s="62" t="s">
        <v>2</v>
      </c>
      <c r="G3" s="62"/>
      <c r="H3" s="1"/>
      <c r="I3" s="1"/>
      <c r="J3" s="4"/>
    </row>
    <row r="4" spans="2:13" ht="26.25" x14ac:dyDescent="0.4">
      <c r="B4" s="1"/>
      <c r="C4" s="1"/>
      <c r="D4" s="1"/>
      <c r="F4" s="61" t="s">
        <v>104</v>
      </c>
      <c r="G4" s="61"/>
      <c r="H4" s="1"/>
      <c r="I4" s="1"/>
      <c r="J4" s="3"/>
    </row>
    <row r="5" spans="2:13" ht="26.25" x14ac:dyDescent="0.4">
      <c r="B5" s="5"/>
      <c r="C5" s="5"/>
      <c r="D5" s="5"/>
      <c r="E5" s="6"/>
      <c r="F5" s="5"/>
      <c r="G5" s="40"/>
      <c r="H5" s="7"/>
      <c r="I5" s="7"/>
      <c r="J5" s="8"/>
      <c r="K5" s="8"/>
      <c r="L5" s="8"/>
      <c r="M5" s="8"/>
    </row>
    <row r="6" spans="2:13" ht="25.5" x14ac:dyDescent="0.35">
      <c r="B6" s="63" t="s">
        <v>3</v>
      </c>
      <c r="C6" s="63"/>
      <c r="D6" s="63"/>
      <c r="E6" s="63"/>
      <c r="F6" s="63"/>
      <c r="G6" s="63"/>
      <c r="H6" s="53"/>
      <c r="I6" s="53"/>
      <c r="J6" s="53"/>
      <c r="K6" s="53"/>
      <c r="L6" s="53"/>
      <c r="M6" s="53"/>
    </row>
    <row r="7" spans="2:13" ht="67.5" customHeight="1" x14ac:dyDescent="0.4">
      <c r="B7" s="54" t="s">
        <v>66</v>
      </c>
      <c r="C7" s="54"/>
      <c r="D7" s="54"/>
      <c r="E7" s="54"/>
      <c r="F7" s="54"/>
      <c r="G7" s="54"/>
      <c r="H7" s="55"/>
      <c r="I7" s="55"/>
      <c r="J7" s="55"/>
      <c r="K7" s="55"/>
      <c r="L7" s="55"/>
      <c r="M7" s="55"/>
    </row>
    <row r="8" spans="2:13" s="8" customFormat="1" ht="25.5" customHeight="1" x14ac:dyDescent="0.35">
      <c r="B8" s="54" t="s">
        <v>65</v>
      </c>
      <c r="C8" s="54"/>
      <c r="D8" s="54"/>
      <c r="E8" s="54"/>
      <c r="F8" s="54"/>
      <c r="G8" s="54"/>
      <c r="H8" s="33"/>
      <c r="I8" s="33"/>
      <c r="J8" s="33"/>
      <c r="K8" s="33"/>
      <c r="L8" s="33"/>
      <c r="M8" s="33"/>
    </row>
    <row r="9" spans="2:13" ht="38.25" customHeight="1" x14ac:dyDescent="0.35">
      <c r="B9" s="32"/>
      <c r="C9" s="32"/>
      <c r="D9" s="32"/>
      <c r="E9" s="32"/>
      <c r="F9" s="32"/>
      <c r="G9" s="32"/>
      <c r="H9" s="33"/>
      <c r="I9" s="33"/>
      <c r="J9" s="33"/>
      <c r="K9" s="33"/>
      <c r="L9" s="33"/>
      <c r="M9" s="33"/>
    </row>
    <row r="10" spans="2:13" s="12" customFormat="1" ht="113.25" customHeight="1" x14ac:dyDescent="0.4">
      <c r="B10" s="9" t="s">
        <v>4</v>
      </c>
      <c r="C10" s="9" t="s">
        <v>5</v>
      </c>
      <c r="D10" s="9" t="s">
        <v>6</v>
      </c>
      <c r="E10" s="30" t="s">
        <v>7</v>
      </c>
      <c r="F10" s="31" t="s">
        <v>77</v>
      </c>
      <c r="G10" s="41" t="s">
        <v>78</v>
      </c>
      <c r="H10" s="10"/>
      <c r="I10" s="10"/>
      <c r="J10" s="11"/>
      <c r="K10" s="11"/>
      <c r="L10" s="11"/>
      <c r="M10" s="11"/>
    </row>
    <row r="11" spans="2:13" s="2" customFormat="1" ht="39" customHeight="1" x14ac:dyDescent="0.45">
      <c r="B11" s="47" t="s">
        <v>79</v>
      </c>
      <c r="C11" s="58" t="s">
        <v>68</v>
      </c>
      <c r="D11" s="59"/>
      <c r="E11" s="59"/>
      <c r="F11" s="59"/>
      <c r="G11" s="60"/>
    </row>
    <row r="12" spans="2:13" s="2" customFormat="1" ht="74.25" customHeight="1" x14ac:dyDescent="0.5">
      <c r="B12" s="13" t="s">
        <v>80</v>
      </c>
      <c r="C12" s="16" t="s">
        <v>10</v>
      </c>
      <c r="D12" s="17"/>
      <c r="E12" s="15"/>
      <c r="F12" s="36"/>
      <c r="G12" s="36"/>
    </row>
    <row r="13" spans="2:13" ht="78" customHeight="1" x14ac:dyDescent="0.6">
      <c r="B13" s="18" t="s">
        <v>81</v>
      </c>
      <c r="C13" s="19" t="s">
        <v>11</v>
      </c>
      <c r="D13" s="20" t="s">
        <v>12</v>
      </c>
      <c r="E13" s="34">
        <v>10.34</v>
      </c>
      <c r="F13" s="34">
        <v>0.66</v>
      </c>
      <c r="G13" s="42">
        <f>E13+F13</f>
        <v>11</v>
      </c>
    </row>
    <row r="14" spans="2:13" ht="62.25" customHeight="1" x14ac:dyDescent="0.6">
      <c r="B14" s="18" t="s">
        <v>82</v>
      </c>
      <c r="C14" s="19" t="s">
        <v>13</v>
      </c>
      <c r="D14" s="20" t="s">
        <v>12</v>
      </c>
      <c r="E14" s="34">
        <v>10.34</v>
      </c>
      <c r="F14" s="34">
        <v>0.66</v>
      </c>
      <c r="G14" s="42">
        <f>E14+F14</f>
        <v>11</v>
      </c>
    </row>
    <row r="15" spans="2:13" ht="45" x14ac:dyDescent="0.6">
      <c r="B15" s="18" t="s">
        <v>83</v>
      </c>
      <c r="C15" s="19" t="s">
        <v>14</v>
      </c>
      <c r="D15" s="20" t="s">
        <v>12</v>
      </c>
      <c r="E15" s="35">
        <v>6.89</v>
      </c>
      <c r="F15" s="35">
        <v>0.66</v>
      </c>
      <c r="G15" s="43">
        <f>E15+F15</f>
        <v>7.55</v>
      </c>
    </row>
    <row r="16" spans="2:13" s="2" customFormat="1" ht="111" customHeight="1" x14ac:dyDescent="0.6">
      <c r="B16" s="13" t="s">
        <v>84</v>
      </c>
      <c r="C16" s="16" t="s">
        <v>15</v>
      </c>
      <c r="D16" s="17"/>
      <c r="E16" s="35"/>
      <c r="F16" s="38"/>
      <c r="G16" s="43"/>
    </row>
    <row r="17" spans="2:7" ht="45" customHeight="1" x14ac:dyDescent="0.6">
      <c r="B17" s="18" t="s">
        <v>85</v>
      </c>
      <c r="C17" s="19" t="s">
        <v>16</v>
      </c>
      <c r="D17" s="20" t="s">
        <v>12</v>
      </c>
      <c r="E17" s="35">
        <v>13.79</v>
      </c>
      <c r="F17" s="35">
        <v>0.66</v>
      </c>
      <c r="G17" s="43">
        <f t="shared" ref="G17:G23" si="0">E17+F17</f>
        <v>14.45</v>
      </c>
    </row>
    <row r="18" spans="2:7" ht="45" x14ac:dyDescent="0.6">
      <c r="B18" s="18" t="s">
        <v>86</v>
      </c>
      <c r="C18" s="19" t="s">
        <v>17</v>
      </c>
      <c r="D18" s="20" t="s">
        <v>12</v>
      </c>
      <c r="E18" s="35">
        <v>6.89</v>
      </c>
      <c r="F18" s="35">
        <v>0.66</v>
      </c>
      <c r="G18" s="43">
        <f t="shared" si="0"/>
        <v>7.55</v>
      </c>
    </row>
    <row r="19" spans="2:7" ht="75" customHeight="1" x14ac:dyDescent="0.6">
      <c r="B19" s="18" t="s">
        <v>87</v>
      </c>
      <c r="C19" s="19" t="s">
        <v>18</v>
      </c>
      <c r="D19" s="20" t="s">
        <v>12</v>
      </c>
      <c r="E19" s="35">
        <v>10.37</v>
      </c>
      <c r="F19" s="35">
        <v>0.88</v>
      </c>
      <c r="G19" s="43">
        <f t="shared" si="0"/>
        <v>11.25</v>
      </c>
    </row>
    <row r="20" spans="2:7" s="21" customFormat="1" ht="81" customHeight="1" x14ac:dyDescent="0.6">
      <c r="B20" s="13" t="s">
        <v>88</v>
      </c>
      <c r="C20" s="19" t="s">
        <v>19</v>
      </c>
      <c r="D20" s="20" t="s">
        <v>12</v>
      </c>
      <c r="E20" s="35">
        <v>17.27</v>
      </c>
      <c r="F20" s="35">
        <v>0.88</v>
      </c>
      <c r="G20" s="43">
        <f t="shared" si="0"/>
        <v>18.149999999999999</v>
      </c>
    </row>
    <row r="21" spans="2:7" s="21" customFormat="1" ht="104.25" customHeight="1" x14ac:dyDescent="0.6">
      <c r="B21" s="13" t="s">
        <v>89</v>
      </c>
      <c r="C21" s="19" t="s">
        <v>20</v>
      </c>
      <c r="D21" s="20" t="s">
        <v>12</v>
      </c>
      <c r="E21" s="35">
        <v>20.72</v>
      </c>
      <c r="F21" s="35">
        <v>0.88</v>
      </c>
      <c r="G21" s="43">
        <f t="shared" si="0"/>
        <v>21.599999999999998</v>
      </c>
    </row>
    <row r="22" spans="2:7" ht="99" customHeight="1" x14ac:dyDescent="0.6">
      <c r="B22" s="18" t="s">
        <v>90</v>
      </c>
      <c r="C22" s="19" t="s">
        <v>21</v>
      </c>
      <c r="D22" s="20" t="s">
        <v>12</v>
      </c>
      <c r="E22" s="35">
        <v>17.27</v>
      </c>
      <c r="F22" s="35">
        <v>0.88</v>
      </c>
      <c r="G22" s="43">
        <f t="shared" si="0"/>
        <v>18.149999999999999</v>
      </c>
    </row>
    <row r="23" spans="2:7" ht="206.25" customHeight="1" x14ac:dyDescent="0.6">
      <c r="B23" s="18" t="s">
        <v>91</v>
      </c>
      <c r="C23" s="19" t="s">
        <v>64</v>
      </c>
      <c r="D23" s="20" t="s">
        <v>12</v>
      </c>
      <c r="E23" s="35">
        <v>34.57</v>
      </c>
      <c r="F23" s="35">
        <v>0.88</v>
      </c>
      <c r="G23" s="43">
        <f t="shared" si="0"/>
        <v>35.450000000000003</v>
      </c>
    </row>
    <row r="24" spans="2:7" s="2" customFormat="1" ht="81.75" customHeight="1" x14ac:dyDescent="0.6">
      <c r="B24" s="13" t="s">
        <v>92</v>
      </c>
      <c r="C24" s="16" t="s">
        <v>22</v>
      </c>
      <c r="D24" s="17"/>
      <c r="E24" s="35"/>
      <c r="F24" s="38"/>
      <c r="G24" s="43"/>
    </row>
    <row r="25" spans="2:7" ht="119.25" customHeight="1" x14ac:dyDescent="0.6">
      <c r="B25" s="18" t="s">
        <v>93</v>
      </c>
      <c r="C25" s="19" t="s">
        <v>23</v>
      </c>
      <c r="D25" s="20" t="s">
        <v>12</v>
      </c>
      <c r="E25" s="35">
        <v>13.79</v>
      </c>
      <c r="F25" s="35">
        <v>0.66</v>
      </c>
      <c r="G25" s="43">
        <f>E25+F25</f>
        <v>14.45</v>
      </c>
    </row>
    <row r="26" spans="2:7" ht="105.75" hidden="1" x14ac:dyDescent="0.6">
      <c r="B26" s="19" t="s">
        <v>24</v>
      </c>
      <c r="C26" s="22" t="s">
        <v>25</v>
      </c>
      <c r="D26" s="19"/>
      <c r="E26" s="36"/>
      <c r="F26" s="34"/>
      <c r="G26" s="42"/>
    </row>
    <row r="27" spans="2:7" ht="33" hidden="1" customHeight="1" x14ac:dyDescent="0.6">
      <c r="B27" s="13" t="s">
        <v>26</v>
      </c>
      <c r="C27" s="23" t="str">
        <f>'[1]норма времени'!$B$13</f>
        <v>Массаж воротниковой зоны</v>
      </c>
      <c r="D27" s="24" t="str">
        <f>'[2]норма времени'!$C$14</f>
        <v>процедура</v>
      </c>
      <c r="E27" s="37">
        <f>[1]калькул!$C$26</f>
        <v>3600</v>
      </c>
      <c r="F27" s="39">
        <f>162</f>
        <v>162</v>
      </c>
      <c r="G27" s="44">
        <f t="shared" ref="G27:G46" si="1">E27+F27</f>
        <v>3762</v>
      </c>
    </row>
    <row r="28" spans="2:7" ht="21" hidden="1" customHeight="1" x14ac:dyDescent="0.6">
      <c r="B28" s="13" t="s">
        <v>27</v>
      </c>
      <c r="C28" s="16" t="str">
        <f>'[3]норма времени'!$B$13</f>
        <v>Массаж верхней конечности</v>
      </c>
      <c r="D28" s="24" t="str">
        <f>'[2]норма времени'!$C$14</f>
        <v>процедура</v>
      </c>
      <c r="E28" s="37">
        <f>[3]калькул!$C$26</f>
        <v>3600</v>
      </c>
      <c r="F28" s="39">
        <f>162</f>
        <v>162</v>
      </c>
      <c r="G28" s="44">
        <f t="shared" si="1"/>
        <v>3762</v>
      </c>
    </row>
    <row r="29" spans="2:7" ht="56.25" hidden="1" customHeight="1" x14ac:dyDescent="0.6">
      <c r="B29" s="13" t="s">
        <v>28</v>
      </c>
      <c r="C29" s="23" t="str">
        <f>'[2]норма времени'!$B$14</f>
        <v>Массаж верхней конечности, надплечья и области лопатки</v>
      </c>
      <c r="D29" s="24" t="str">
        <f>'[2]норма времени'!$C$14</f>
        <v>процедура</v>
      </c>
      <c r="E29" s="36">
        <f>[2]калькул!$C$26</f>
        <v>4790</v>
      </c>
      <c r="F29" s="39">
        <f>162</f>
        <v>162</v>
      </c>
      <c r="G29" s="44">
        <f t="shared" si="1"/>
        <v>4952</v>
      </c>
    </row>
    <row r="30" spans="2:7" ht="30.75" hidden="1" customHeight="1" x14ac:dyDescent="0.6">
      <c r="B30" s="13" t="s">
        <v>29</v>
      </c>
      <c r="C30" s="23" t="s">
        <v>30</v>
      </c>
      <c r="D30" s="24" t="str">
        <f>'[2]норма времени'!$C$14</f>
        <v>процедура</v>
      </c>
      <c r="E30" s="36">
        <f>[4]калькул!$C$26</f>
        <v>2400</v>
      </c>
      <c r="F30" s="39">
        <f>162</f>
        <v>162</v>
      </c>
      <c r="G30" s="44">
        <f t="shared" si="1"/>
        <v>2562</v>
      </c>
    </row>
    <row r="31" spans="2:7" ht="33" hidden="1" customHeight="1" x14ac:dyDescent="0.6">
      <c r="B31" s="13" t="s">
        <v>31</v>
      </c>
      <c r="C31" s="23" t="s">
        <v>32</v>
      </c>
      <c r="D31" s="14" t="str">
        <f>D30</f>
        <v>процедура</v>
      </c>
      <c r="E31" s="37">
        <f>[5]калькул!$C$26</f>
        <v>2400</v>
      </c>
      <c r="F31" s="39">
        <f>162</f>
        <v>162</v>
      </c>
      <c r="G31" s="44">
        <f t="shared" si="1"/>
        <v>2562</v>
      </c>
    </row>
    <row r="32" spans="2:7" ht="26.25" hidden="1" customHeight="1" x14ac:dyDescent="0.6">
      <c r="B32" s="13" t="s">
        <v>33</v>
      </c>
      <c r="C32" s="16" t="s">
        <v>34</v>
      </c>
      <c r="D32" s="24" t="str">
        <f>'[2]норма времени'!$C$14</f>
        <v>процедура</v>
      </c>
      <c r="E32" s="36">
        <f>[2]калькул!$H$26</f>
        <v>2400</v>
      </c>
      <c r="F32" s="39">
        <f>162</f>
        <v>162</v>
      </c>
      <c r="G32" s="44">
        <f t="shared" si="1"/>
        <v>2562</v>
      </c>
    </row>
    <row r="33" spans="2:7" ht="37.5" hidden="1" customHeight="1" x14ac:dyDescent="0.6">
      <c r="B33" s="13" t="s">
        <v>35</v>
      </c>
      <c r="C33" s="16" t="str">
        <f>'[6]норма времени'!$B$13</f>
        <v>Массаж кисти и предплечья</v>
      </c>
      <c r="D33" s="24" t="str">
        <f>D32</f>
        <v>процедура</v>
      </c>
      <c r="E33" s="37">
        <f>[6]калькул!$C$26</f>
        <v>2400</v>
      </c>
      <c r="F33" s="39">
        <f>162</f>
        <v>162</v>
      </c>
      <c r="G33" s="44">
        <f t="shared" si="1"/>
        <v>2562</v>
      </c>
    </row>
    <row r="34" spans="2:7" ht="48.75" hidden="1" customHeight="1" x14ac:dyDescent="0.6">
      <c r="B34" s="13" t="s">
        <v>36</v>
      </c>
      <c r="C34" s="16" t="s">
        <v>37</v>
      </c>
      <c r="D34" s="24" t="str">
        <f>'[2]норма времени'!$C$14</f>
        <v>процедура</v>
      </c>
      <c r="E34" s="36">
        <f>[7]калькул!$C$26</f>
        <v>5990</v>
      </c>
      <c r="F34" s="39">
        <f>162</f>
        <v>162</v>
      </c>
      <c r="G34" s="44">
        <f t="shared" si="1"/>
        <v>6152</v>
      </c>
    </row>
    <row r="35" spans="2:7" ht="32.25" hidden="1" customHeight="1" x14ac:dyDescent="0.6">
      <c r="B35" s="13" t="s">
        <v>38</v>
      </c>
      <c r="C35" s="16" t="s">
        <v>39</v>
      </c>
      <c r="D35" s="14" t="str">
        <f t="shared" ref="D35:D42" si="2">D34</f>
        <v>процедура</v>
      </c>
      <c r="E35" s="37">
        <f>[8]калькул!$C$26</f>
        <v>3600</v>
      </c>
      <c r="F35" s="39">
        <f>162</f>
        <v>162</v>
      </c>
      <c r="G35" s="44">
        <f t="shared" si="1"/>
        <v>3762</v>
      </c>
    </row>
    <row r="36" spans="2:7" ht="60" hidden="1" customHeight="1" x14ac:dyDescent="0.6">
      <c r="B36" s="13" t="s">
        <v>40</v>
      </c>
      <c r="C36" s="23" t="s">
        <v>41</v>
      </c>
      <c r="D36" s="24" t="str">
        <f t="shared" si="2"/>
        <v>процедура</v>
      </c>
      <c r="E36" s="37">
        <f>[9]стр.1!$C$26</f>
        <v>2400</v>
      </c>
      <c r="F36" s="39">
        <f>162</f>
        <v>162</v>
      </c>
      <c r="G36" s="44">
        <f t="shared" si="1"/>
        <v>2562</v>
      </c>
    </row>
    <row r="37" spans="2:7" ht="29.25" hidden="1" customHeight="1" x14ac:dyDescent="0.6">
      <c r="B37" s="13" t="s">
        <v>42</v>
      </c>
      <c r="C37" s="23" t="s">
        <v>43</v>
      </c>
      <c r="D37" s="14" t="str">
        <f t="shared" si="2"/>
        <v>процедура</v>
      </c>
      <c r="E37" s="37">
        <f>[10]калькул!$C$26</f>
        <v>4790</v>
      </c>
      <c r="F37" s="39">
        <f>162</f>
        <v>162</v>
      </c>
      <c r="G37" s="44">
        <f t="shared" si="1"/>
        <v>4952</v>
      </c>
    </row>
    <row r="38" spans="2:7" ht="59.25" hidden="1" customHeight="1" x14ac:dyDescent="0.6">
      <c r="B38" s="13" t="s">
        <v>44</v>
      </c>
      <c r="C38" s="23" t="s">
        <v>45</v>
      </c>
      <c r="D38" s="14" t="str">
        <f t="shared" si="2"/>
        <v>процедура</v>
      </c>
      <c r="E38" s="37">
        <f>[11]калькул!$C$26</f>
        <v>4790</v>
      </c>
      <c r="F38" s="39">
        <f>162</f>
        <v>162</v>
      </c>
      <c r="G38" s="44">
        <f t="shared" si="1"/>
        <v>4952</v>
      </c>
    </row>
    <row r="39" spans="2:7" ht="39" hidden="1" customHeight="1" x14ac:dyDescent="0.6">
      <c r="B39" s="13" t="s">
        <v>46</v>
      </c>
      <c r="C39" s="23" t="s">
        <v>47</v>
      </c>
      <c r="D39" s="14" t="str">
        <f t="shared" si="2"/>
        <v>процедура</v>
      </c>
      <c r="E39" s="37">
        <f>[12]калькул!$C$26</f>
        <v>5990</v>
      </c>
      <c r="F39" s="39">
        <f>162</f>
        <v>162</v>
      </c>
      <c r="G39" s="44">
        <f t="shared" si="1"/>
        <v>6152</v>
      </c>
    </row>
    <row r="40" spans="2:7" ht="31.5" hidden="1" customHeight="1" x14ac:dyDescent="0.6">
      <c r="B40" s="13" t="s">
        <v>48</v>
      </c>
      <c r="C40" s="16" t="str">
        <f>'[13]норма времени'!$B$13</f>
        <v>Массаж нижней конечности</v>
      </c>
      <c r="D40" s="24" t="str">
        <f t="shared" si="2"/>
        <v>процедура</v>
      </c>
      <c r="E40" s="37">
        <f>[13]калькул!$C$26</f>
        <v>3600</v>
      </c>
      <c r="F40" s="39">
        <f>162</f>
        <v>162</v>
      </c>
      <c r="G40" s="44">
        <f t="shared" si="1"/>
        <v>3762</v>
      </c>
    </row>
    <row r="41" spans="2:7" ht="55.5" hidden="1" customHeight="1" x14ac:dyDescent="0.6">
      <c r="B41" s="13" t="s">
        <v>49</v>
      </c>
      <c r="C41" s="23" t="s">
        <v>50</v>
      </c>
      <c r="D41" s="14" t="str">
        <f t="shared" si="2"/>
        <v>процедура</v>
      </c>
      <c r="E41" s="38">
        <f>[14]калькул!$C$26</f>
        <v>4790</v>
      </c>
      <c r="F41" s="39">
        <f>162</f>
        <v>162</v>
      </c>
      <c r="G41" s="44">
        <f t="shared" si="1"/>
        <v>4952</v>
      </c>
    </row>
    <row r="42" spans="2:7" ht="48.75" hidden="1" customHeight="1" x14ac:dyDescent="0.6">
      <c r="B42" s="13" t="s">
        <v>51</v>
      </c>
      <c r="C42" s="16" t="s">
        <v>52</v>
      </c>
      <c r="D42" s="24" t="str">
        <f t="shared" si="2"/>
        <v>процедура</v>
      </c>
      <c r="E42" s="37">
        <f>'[15]УЗИ с мат '!$C$26</f>
        <v>2400</v>
      </c>
      <c r="F42" s="39">
        <f>162</f>
        <v>162</v>
      </c>
      <c r="G42" s="44">
        <f t="shared" si="1"/>
        <v>2562</v>
      </c>
    </row>
    <row r="43" spans="2:7" ht="31.5" hidden="1" customHeight="1" x14ac:dyDescent="0.6">
      <c r="B43" s="13" t="s">
        <v>53</v>
      </c>
      <c r="C43" s="16" t="s">
        <v>54</v>
      </c>
      <c r="D43" s="24" t="str">
        <f>D27</f>
        <v>процедура</v>
      </c>
      <c r="E43" s="37">
        <f>'[16]УЗИ ЛОК'!$C$26</f>
        <v>2400</v>
      </c>
      <c r="F43" s="39">
        <f>162</f>
        <v>162</v>
      </c>
      <c r="G43" s="44">
        <f t="shared" si="1"/>
        <v>2562</v>
      </c>
    </row>
    <row r="44" spans="2:7" ht="60.75" hidden="1" customHeight="1" x14ac:dyDescent="0.6">
      <c r="B44" s="13" t="s">
        <v>55</v>
      </c>
      <c r="C44" s="23" t="s">
        <v>56</v>
      </c>
      <c r="D44" s="14" t="str">
        <f>D43</f>
        <v>процедура</v>
      </c>
      <c r="E44" s="37">
        <f>[17]калькул!$C$26</f>
        <v>2400</v>
      </c>
      <c r="F44" s="39">
        <f>162</f>
        <v>162</v>
      </c>
      <c r="G44" s="44">
        <f t="shared" si="1"/>
        <v>2562</v>
      </c>
    </row>
    <row r="45" spans="2:7" ht="45" hidden="1" x14ac:dyDescent="0.6">
      <c r="B45" s="13" t="s">
        <v>57</v>
      </c>
      <c r="C45" s="16" t="str">
        <f>'[18]норма времени'!$B$13</f>
        <v>Массаж стопы и голени</v>
      </c>
      <c r="D45" s="24" t="str">
        <f>D44</f>
        <v>процедура</v>
      </c>
      <c r="E45" s="37">
        <f>[18]калькул!$C$26</f>
        <v>2400</v>
      </c>
      <c r="F45" s="39">
        <f>162</f>
        <v>162</v>
      </c>
      <c r="G45" s="44">
        <f t="shared" si="1"/>
        <v>2562</v>
      </c>
    </row>
    <row r="46" spans="2:7" ht="71.25" hidden="1" x14ac:dyDescent="0.6">
      <c r="B46" s="13" t="s">
        <v>58</v>
      </c>
      <c r="C46" s="16" t="s">
        <v>59</v>
      </c>
      <c r="D46" s="24" t="s">
        <v>60</v>
      </c>
      <c r="E46" s="37">
        <f>[19]калькул!$C$26</f>
        <v>1200</v>
      </c>
      <c r="F46" s="39">
        <v>81</v>
      </c>
      <c r="G46" s="44">
        <f t="shared" si="1"/>
        <v>1281</v>
      </c>
    </row>
    <row r="47" spans="2:7" ht="112.5" customHeight="1" x14ac:dyDescent="0.6">
      <c r="B47" s="18" t="s">
        <v>94</v>
      </c>
      <c r="C47" s="19" t="s">
        <v>61</v>
      </c>
      <c r="D47" s="20" t="s">
        <v>12</v>
      </c>
      <c r="E47" s="35">
        <v>17.27</v>
      </c>
      <c r="F47" s="35">
        <v>0.88</v>
      </c>
      <c r="G47" s="43">
        <f>E47+F47</f>
        <v>18.149999999999999</v>
      </c>
    </row>
    <row r="48" spans="2:7" ht="63.75" customHeight="1" x14ac:dyDescent="0.6">
      <c r="B48" s="18" t="s">
        <v>95</v>
      </c>
      <c r="C48" s="19" t="s">
        <v>71</v>
      </c>
      <c r="D48" s="20" t="s">
        <v>12</v>
      </c>
      <c r="E48" s="35">
        <v>6.89</v>
      </c>
      <c r="F48" s="35">
        <v>0.66</v>
      </c>
      <c r="G48" s="43">
        <f>E48+F48</f>
        <v>7.55</v>
      </c>
    </row>
    <row r="49" spans="2:7" ht="63.75" customHeight="1" x14ac:dyDescent="0.6">
      <c r="B49" s="18" t="s">
        <v>96</v>
      </c>
      <c r="C49" s="19" t="s">
        <v>72</v>
      </c>
      <c r="D49" s="20" t="s">
        <v>12</v>
      </c>
      <c r="E49" s="35">
        <v>6.89</v>
      </c>
      <c r="F49" s="35">
        <v>0.66</v>
      </c>
      <c r="G49" s="43">
        <f>E49+F49</f>
        <v>7.55</v>
      </c>
    </row>
    <row r="50" spans="2:7" ht="77.25" customHeight="1" x14ac:dyDescent="0.6">
      <c r="B50" s="18" t="s">
        <v>97</v>
      </c>
      <c r="C50" s="19" t="s">
        <v>62</v>
      </c>
      <c r="D50" s="20" t="s">
        <v>12</v>
      </c>
      <c r="E50" s="35">
        <v>6.87</v>
      </c>
      <c r="F50" s="35">
        <v>0.88</v>
      </c>
      <c r="G50" s="43">
        <f>E50+F50</f>
        <v>7.75</v>
      </c>
    </row>
    <row r="51" spans="2:7" ht="77.25" customHeight="1" x14ac:dyDescent="0.6">
      <c r="B51" s="18" t="s">
        <v>98</v>
      </c>
      <c r="C51" s="19" t="s">
        <v>73</v>
      </c>
      <c r="D51" s="20"/>
      <c r="E51" s="35"/>
      <c r="F51" s="35"/>
      <c r="G51" s="43"/>
    </row>
    <row r="52" spans="2:7" ht="144" customHeight="1" x14ac:dyDescent="0.6">
      <c r="B52" s="18" t="s">
        <v>99</v>
      </c>
      <c r="C52" s="19" t="s">
        <v>74</v>
      </c>
      <c r="D52" s="20" t="s">
        <v>12</v>
      </c>
      <c r="E52" s="35">
        <v>41.47</v>
      </c>
      <c r="F52" s="35">
        <v>0.88</v>
      </c>
      <c r="G52" s="43">
        <f>E52+F52</f>
        <v>42.35</v>
      </c>
    </row>
    <row r="53" spans="2:7" ht="117" customHeight="1" x14ac:dyDescent="0.6">
      <c r="B53" s="18" t="s">
        <v>100</v>
      </c>
      <c r="C53" s="19" t="s">
        <v>75</v>
      </c>
      <c r="D53" s="20" t="s">
        <v>12</v>
      </c>
      <c r="E53" s="35">
        <v>20.72</v>
      </c>
      <c r="F53" s="35">
        <v>0.88</v>
      </c>
      <c r="G53" s="43">
        <f>E53+F53</f>
        <v>21.599999999999998</v>
      </c>
    </row>
    <row r="54" spans="2:7" ht="35.25" customHeight="1" x14ac:dyDescent="0.45">
      <c r="B54" s="47"/>
      <c r="C54" s="57" t="s">
        <v>67</v>
      </c>
      <c r="D54" s="57"/>
      <c r="E54" s="57"/>
      <c r="F54" s="57"/>
      <c r="G54" s="57"/>
    </row>
    <row r="55" spans="2:7" ht="71.25" customHeight="1" x14ac:dyDescent="0.6">
      <c r="B55" s="13" t="s">
        <v>101</v>
      </c>
      <c r="C55" s="19" t="s">
        <v>69</v>
      </c>
      <c r="D55" s="20"/>
      <c r="E55" s="35"/>
      <c r="F55" s="35"/>
      <c r="G55" s="43"/>
    </row>
    <row r="56" spans="2:7" ht="108.75" customHeight="1" x14ac:dyDescent="0.6">
      <c r="B56" s="18" t="s">
        <v>102</v>
      </c>
      <c r="C56" s="19" t="s">
        <v>70</v>
      </c>
      <c r="D56" s="20" t="s">
        <v>12</v>
      </c>
      <c r="E56" s="35">
        <v>3.96</v>
      </c>
      <c r="F56" s="35">
        <v>1.54</v>
      </c>
      <c r="G56" s="43">
        <f>E56+F56</f>
        <v>5.5</v>
      </c>
    </row>
    <row r="57" spans="2:7" ht="28.5" x14ac:dyDescent="0.45">
      <c r="B57" s="25"/>
      <c r="C57" s="25"/>
      <c r="D57" s="25"/>
      <c r="E57" s="26"/>
      <c r="F57" s="27"/>
      <c r="G57" s="45"/>
    </row>
    <row r="58" spans="2:7" s="29" customFormat="1" ht="27.75" x14ac:dyDescent="0.4">
      <c r="B58" s="28" t="s">
        <v>63</v>
      </c>
      <c r="C58" s="28"/>
      <c r="D58" s="28"/>
      <c r="E58" s="56" t="s">
        <v>76</v>
      </c>
      <c r="F58" s="56"/>
      <c r="G58" s="56"/>
    </row>
  </sheetData>
  <mergeCells count="12">
    <mergeCell ref="F1:G1"/>
    <mergeCell ref="F3:G3"/>
    <mergeCell ref="F2:G2"/>
    <mergeCell ref="F4:G4"/>
    <mergeCell ref="B6:G6"/>
    <mergeCell ref="H6:M6"/>
    <mergeCell ref="B7:G7"/>
    <mergeCell ref="H7:M7"/>
    <mergeCell ref="E58:G58"/>
    <mergeCell ref="B8:G8"/>
    <mergeCell ref="C54:G54"/>
    <mergeCell ref="C11:G11"/>
  </mergeCells>
  <pageMargins left="0.70866141732283472" right="1.1811023622047245" top="0.23622047244094491" bottom="0.23622047244094491" header="0.23622047244094491" footer="0.15748031496062992"/>
  <pageSetup paperSize="9" scale="3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58"/>
  <sheetViews>
    <sheetView tabSelected="1" view="pageBreakPreview" topLeftCell="B1" zoomScale="75" zoomScaleNormal="100" workbookViewId="0">
      <selection activeCell="H7" sqref="H7:M7"/>
    </sheetView>
  </sheetViews>
  <sheetFormatPr defaultRowHeight="15" x14ac:dyDescent="0.25"/>
  <cols>
    <col min="2" max="2" width="20.5703125" customWidth="1"/>
    <col min="3" max="3" width="76.140625" customWidth="1"/>
    <col min="4" max="4" width="34.85546875" customWidth="1"/>
    <col min="5" max="5" width="24.28515625" style="2" hidden="1" customWidth="1"/>
    <col min="6" max="6" width="24.140625" hidden="1" customWidth="1"/>
    <col min="7" max="7" width="28.7109375" style="46" customWidth="1"/>
  </cols>
  <sheetData>
    <row r="1" spans="2:13" ht="26.25" x14ac:dyDescent="0.4">
      <c r="B1" s="1"/>
      <c r="C1" s="1"/>
      <c r="D1" s="61" t="s">
        <v>0</v>
      </c>
      <c r="E1" s="61"/>
      <c r="H1" s="1"/>
      <c r="I1" s="1"/>
      <c r="J1" s="3"/>
    </row>
    <row r="2" spans="2:13" ht="26.25" x14ac:dyDescent="0.4">
      <c r="B2" s="1"/>
      <c r="C2" s="1"/>
      <c r="D2" s="61" t="s">
        <v>1</v>
      </c>
      <c r="E2" s="61"/>
      <c r="F2" s="61"/>
      <c r="G2" s="61"/>
      <c r="H2" s="1"/>
      <c r="I2" s="1"/>
      <c r="J2" s="3"/>
    </row>
    <row r="3" spans="2:13" ht="26.25" x14ac:dyDescent="0.4">
      <c r="B3" s="1"/>
      <c r="C3" s="1"/>
      <c r="D3" s="62" t="s">
        <v>2</v>
      </c>
      <c r="E3" s="62"/>
      <c r="F3" s="62"/>
      <c r="G3" s="62"/>
      <c r="H3" s="1"/>
      <c r="I3" s="1"/>
      <c r="J3" s="4"/>
    </row>
    <row r="4" spans="2:13" ht="26.25" x14ac:dyDescent="0.4">
      <c r="B4" s="1"/>
      <c r="C4" s="1"/>
      <c r="D4" s="61" t="s">
        <v>104</v>
      </c>
      <c r="E4" s="61"/>
      <c r="F4" s="61"/>
      <c r="G4" s="61"/>
      <c r="H4" s="1"/>
      <c r="I4" s="1"/>
      <c r="J4" s="3"/>
    </row>
    <row r="5" spans="2:13" ht="26.25" x14ac:dyDescent="0.4">
      <c r="B5" s="5"/>
      <c r="C5" s="5"/>
      <c r="D5" s="5"/>
      <c r="E5" s="6"/>
      <c r="F5" s="5"/>
      <c r="G5" s="40"/>
      <c r="H5" s="7"/>
      <c r="I5" s="7"/>
      <c r="J5" s="8"/>
      <c r="K5" s="8"/>
      <c r="L5" s="8"/>
      <c r="M5" s="8"/>
    </row>
    <row r="6" spans="2:13" ht="25.5" x14ac:dyDescent="0.35">
      <c r="B6" s="63" t="s">
        <v>3</v>
      </c>
      <c r="C6" s="63"/>
      <c r="D6" s="63"/>
      <c r="E6" s="63"/>
      <c r="F6" s="63"/>
      <c r="G6" s="63"/>
      <c r="H6" s="53"/>
      <c r="I6" s="53"/>
      <c r="J6" s="53"/>
      <c r="K6" s="53"/>
      <c r="L6" s="53"/>
      <c r="M6" s="53"/>
    </row>
    <row r="7" spans="2:13" ht="95.25" customHeight="1" x14ac:dyDescent="0.4">
      <c r="B7" s="54" t="s">
        <v>66</v>
      </c>
      <c r="C7" s="54"/>
      <c r="D7" s="54"/>
      <c r="E7" s="54"/>
      <c r="F7" s="54"/>
      <c r="G7" s="54"/>
      <c r="H7" s="55"/>
      <c r="I7" s="55"/>
      <c r="J7" s="55"/>
      <c r="K7" s="55"/>
      <c r="L7" s="55"/>
      <c r="M7" s="55"/>
    </row>
    <row r="8" spans="2:13" s="8" customFormat="1" ht="25.5" customHeight="1" x14ac:dyDescent="0.35">
      <c r="B8" s="54" t="s">
        <v>65</v>
      </c>
      <c r="C8" s="54"/>
      <c r="D8" s="54"/>
      <c r="E8" s="54"/>
      <c r="F8" s="54"/>
      <c r="G8" s="54"/>
      <c r="H8" s="49"/>
      <c r="I8" s="49"/>
      <c r="J8" s="49"/>
      <c r="K8" s="49"/>
      <c r="L8" s="49"/>
      <c r="M8" s="49"/>
    </row>
    <row r="9" spans="2:13" ht="38.25" customHeight="1" x14ac:dyDescent="0.35">
      <c r="B9" s="48"/>
      <c r="C9" s="48"/>
      <c r="D9" s="48"/>
      <c r="E9" s="48"/>
      <c r="F9" s="48"/>
      <c r="G9" s="48"/>
      <c r="H9" s="49"/>
      <c r="I9" s="49"/>
      <c r="J9" s="49"/>
      <c r="K9" s="49"/>
      <c r="L9" s="49"/>
      <c r="M9" s="49"/>
    </row>
    <row r="10" spans="2:13" s="12" customFormat="1" ht="113.25" customHeight="1" x14ac:dyDescent="0.4">
      <c r="B10" s="9" t="s">
        <v>4</v>
      </c>
      <c r="C10" s="9" t="s">
        <v>5</v>
      </c>
      <c r="D10" s="9" t="s">
        <v>6</v>
      </c>
      <c r="E10" s="30" t="s">
        <v>7</v>
      </c>
      <c r="F10" s="31" t="s">
        <v>8</v>
      </c>
      <c r="G10" s="41" t="s">
        <v>9</v>
      </c>
      <c r="H10" s="10"/>
      <c r="I10" s="10"/>
      <c r="J10" s="11"/>
      <c r="K10" s="11"/>
      <c r="L10" s="11"/>
      <c r="M10" s="11"/>
    </row>
    <row r="11" spans="2:13" s="2" customFormat="1" ht="39" customHeight="1" x14ac:dyDescent="0.45">
      <c r="B11" s="47" t="s">
        <v>79</v>
      </c>
      <c r="C11" s="58" t="s">
        <v>68</v>
      </c>
      <c r="D11" s="59"/>
      <c r="E11" s="59"/>
      <c r="F11" s="59"/>
      <c r="G11" s="60"/>
    </row>
    <row r="12" spans="2:13" s="2" customFormat="1" ht="74.25" customHeight="1" x14ac:dyDescent="0.5">
      <c r="B12" s="13" t="s">
        <v>80</v>
      </c>
      <c r="C12" s="16" t="s">
        <v>10</v>
      </c>
      <c r="D12" s="50"/>
      <c r="E12" s="15"/>
      <c r="F12" s="36"/>
      <c r="G12" s="36"/>
    </row>
    <row r="13" spans="2:13" ht="78" customHeight="1" x14ac:dyDescent="0.6">
      <c r="B13" s="18" t="s">
        <v>81</v>
      </c>
      <c r="C13" s="19" t="s">
        <v>11</v>
      </c>
      <c r="D13" s="20" t="s">
        <v>12</v>
      </c>
      <c r="E13" s="34">
        <v>10.34</v>
      </c>
      <c r="F13" s="34">
        <v>0.66</v>
      </c>
      <c r="G13" s="42">
        <f>E13+F13</f>
        <v>11</v>
      </c>
    </row>
    <row r="14" spans="2:13" ht="62.25" customHeight="1" x14ac:dyDescent="0.6">
      <c r="B14" s="18" t="s">
        <v>82</v>
      </c>
      <c r="C14" s="19" t="s">
        <v>13</v>
      </c>
      <c r="D14" s="20" t="s">
        <v>12</v>
      </c>
      <c r="E14" s="34">
        <v>10.34</v>
      </c>
      <c r="F14" s="34">
        <v>0.66</v>
      </c>
      <c r="G14" s="42">
        <f>E14+F14</f>
        <v>11</v>
      </c>
    </row>
    <row r="15" spans="2:13" ht="45" x14ac:dyDescent="0.6">
      <c r="B15" s="18" t="s">
        <v>83</v>
      </c>
      <c r="C15" s="19" t="s">
        <v>14</v>
      </c>
      <c r="D15" s="20" t="s">
        <v>12</v>
      </c>
      <c r="E15" s="35">
        <v>6.89</v>
      </c>
      <c r="F15" s="35">
        <v>0.66</v>
      </c>
      <c r="G15" s="43">
        <f>E15+F15</f>
        <v>7.55</v>
      </c>
    </row>
    <row r="16" spans="2:13" s="2" customFormat="1" ht="111" customHeight="1" x14ac:dyDescent="0.6">
      <c r="B16" s="13" t="s">
        <v>84</v>
      </c>
      <c r="C16" s="16" t="s">
        <v>15</v>
      </c>
      <c r="D16" s="50"/>
      <c r="E16" s="35"/>
      <c r="F16" s="38"/>
      <c r="G16" s="43"/>
    </row>
    <row r="17" spans="2:7" ht="45" customHeight="1" x14ac:dyDescent="0.6">
      <c r="B17" s="18" t="s">
        <v>85</v>
      </c>
      <c r="C17" s="19" t="s">
        <v>16</v>
      </c>
      <c r="D17" s="20" t="s">
        <v>12</v>
      </c>
      <c r="E17" s="35">
        <v>13.79</v>
      </c>
      <c r="F17" s="35">
        <v>0.66</v>
      </c>
      <c r="G17" s="43">
        <f t="shared" ref="G17:G23" si="0">E17+F17</f>
        <v>14.45</v>
      </c>
    </row>
    <row r="18" spans="2:7" ht="45" x14ac:dyDescent="0.6">
      <c r="B18" s="18" t="s">
        <v>86</v>
      </c>
      <c r="C18" s="19" t="s">
        <v>17</v>
      </c>
      <c r="D18" s="20" t="s">
        <v>12</v>
      </c>
      <c r="E18" s="35">
        <v>6.89</v>
      </c>
      <c r="F18" s="35">
        <v>0.66</v>
      </c>
      <c r="G18" s="43">
        <f t="shared" si="0"/>
        <v>7.55</v>
      </c>
    </row>
    <row r="19" spans="2:7" ht="75" customHeight="1" x14ac:dyDescent="0.6">
      <c r="B19" s="18" t="s">
        <v>87</v>
      </c>
      <c r="C19" s="19" t="s">
        <v>18</v>
      </c>
      <c r="D19" s="20" t="s">
        <v>12</v>
      </c>
      <c r="E19" s="35">
        <v>10.37</v>
      </c>
      <c r="F19" s="35">
        <v>0.88</v>
      </c>
      <c r="G19" s="43">
        <f t="shared" si="0"/>
        <v>11.25</v>
      </c>
    </row>
    <row r="20" spans="2:7" s="21" customFormat="1" ht="81" customHeight="1" x14ac:dyDescent="0.6">
      <c r="B20" s="13" t="s">
        <v>88</v>
      </c>
      <c r="C20" s="19" t="s">
        <v>19</v>
      </c>
      <c r="D20" s="20" t="s">
        <v>12</v>
      </c>
      <c r="E20" s="35">
        <v>17.27</v>
      </c>
      <c r="F20" s="35">
        <v>0.88</v>
      </c>
      <c r="G20" s="43">
        <f t="shared" si="0"/>
        <v>18.149999999999999</v>
      </c>
    </row>
    <row r="21" spans="2:7" s="21" customFormat="1" ht="104.25" customHeight="1" x14ac:dyDescent="0.6">
      <c r="B21" s="13" t="s">
        <v>89</v>
      </c>
      <c r="C21" s="19" t="s">
        <v>20</v>
      </c>
      <c r="D21" s="20" t="s">
        <v>12</v>
      </c>
      <c r="E21" s="35">
        <v>20.72</v>
      </c>
      <c r="F21" s="35">
        <v>0.88</v>
      </c>
      <c r="G21" s="43">
        <f t="shared" si="0"/>
        <v>21.599999999999998</v>
      </c>
    </row>
    <row r="22" spans="2:7" ht="99" customHeight="1" x14ac:dyDescent="0.6">
      <c r="B22" s="18" t="s">
        <v>90</v>
      </c>
      <c r="C22" s="19" t="s">
        <v>21</v>
      </c>
      <c r="D22" s="20" t="s">
        <v>12</v>
      </c>
      <c r="E22" s="35">
        <v>17.27</v>
      </c>
      <c r="F22" s="35">
        <v>0.88</v>
      </c>
      <c r="G22" s="43">
        <f t="shared" si="0"/>
        <v>18.149999999999999</v>
      </c>
    </row>
    <row r="23" spans="2:7" ht="206.25" customHeight="1" x14ac:dyDescent="0.6">
      <c r="B23" s="18" t="s">
        <v>91</v>
      </c>
      <c r="C23" s="19" t="s">
        <v>64</v>
      </c>
      <c r="D23" s="20" t="s">
        <v>12</v>
      </c>
      <c r="E23" s="35">
        <v>34.57</v>
      </c>
      <c r="F23" s="35">
        <v>0.88</v>
      </c>
      <c r="G23" s="43">
        <f t="shared" si="0"/>
        <v>35.450000000000003</v>
      </c>
    </row>
    <row r="24" spans="2:7" s="2" customFormat="1" ht="81.75" customHeight="1" x14ac:dyDescent="0.6">
      <c r="B24" s="13" t="s">
        <v>92</v>
      </c>
      <c r="C24" s="16" t="s">
        <v>22</v>
      </c>
      <c r="D24" s="50"/>
      <c r="E24" s="35"/>
      <c r="F24" s="38"/>
      <c r="G24" s="43"/>
    </row>
    <row r="25" spans="2:7" ht="119.25" customHeight="1" x14ac:dyDescent="0.6">
      <c r="B25" s="18" t="s">
        <v>93</v>
      </c>
      <c r="C25" s="19" t="s">
        <v>23</v>
      </c>
      <c r="D25" s="20" t="s">
        <v>12</v>
      </c>
      <c r="E25" s="35">
        <v>13.79</v>
      </c>
      <c r="F25" s="35">
        <v>0.66</v>
      </c>
      <c r="G25" s="43">
        <f>E25+F25</f>
        <v>14.45</v>
      </c>
    </row>
    <row r="26" spans="2:7" ht="105.75" hidden="1" x14ac:dyDescent="0.6">
      <c r="B26" s="19" t="s">
        <v>24</v>
      </c>
      <c r="C26" s="22" t="s">
        <v>25</v>
      </c>
      <c r="D26" s="19"/>
      <c r="E26" s="36"/>
      <c r="F26" s="34"/>
      <c r="G26" s="42"/>
    </row>
    <row r="27" spans="2:7" ht="33" hidden="1" customHeight="1" x14ac:dyDescent="0.6">
      <c r="B27" s="13" t="s">
        <v>26</v>
      </c>
      <c r="C27" s="23" t="str">
        <f>'[1]норма времени'!$B$13</f>
        <v>Массаж воротниковой зоны</v>
      </c>
      <c r="D27" s="24" t="str">
        <f>'[2]норма времени'!$C$14</f>
        <v>процедура</v>
      </c>
      <c r="E27" s="37">
        <f>[1]калькул!$C$26</f>
        <v>3600</v>
      </c>
      <c r="F27" s="39">
        <f>162</f>
        <v>162</v>
      </c>
      <c r="G27" s="44">
        <f t="shared" ref="G27:G46" si="1">E27+F27</f>
        <v>3762</v>
      </c>
    </row>
    <row r="28" spans="2:7" ht="21" hidden="1" customHeight="1" x14ac:dyDescent="0.6">
      <c r="B28" s="13" t="s">
        <v>27</v>
      </c>
      <c r="C28" s="16" t="str">
        <f>'[3]норма времени'!$B$13</f>
        <v>Массаж верхней конечности</v>
      </c>
      <c r="D28" s="24" t="str">
        <f>'[2]норма времени'!$C$14</f>
        <v>процедура</v>
      </c>
      <c r="E28" s="37">
        <f>[3]калькул!$C$26</f>
        <v>3600</v>
      </c>
      <c r="F28" s="39">
        <f>162</f>
        <v>162</v>
      </c>
      <c r="G28" s="44">
        <f t="shared" si="1"/>
        <v>3762</v>
      </c>
    </row>
    <row r="29" spans="2:7" ht="56.25" hidden="1" customHeight="1" x14ac:dyDescent="0.6">
      <c r="B29" s="13" t="s">
        <v>28</v>
      </c>
      <c r="C29" s="23" t="str">
        <f>'[2]норма времени'!$B$14</f>
        <v>Массаж верхней конечности, надплечья и области лопатки</v>
      </c>
      <c r="D29" s="24" t="str">
        <f>'[2]норма времени'!$C$14</f>
        <v>процедура</v>
      </c>
      <c r="E29" s="36">
        <f>[2]калькул!$C$26</f>
        <v>4790</v>
      </c>
      <c r="F29" s="39">
        <f>162</f>
        <v>162</v>
      </c>
      <c r="G29" s="44">
        <f t="shared" si="1"/>
        <v>4952</v>
      </c>
    </row>
    <row r="30" spans="2:7" ht="30.75" hidden="1" customHeight="1" x14ac:dyDescent="0.6">
      <c r="B30" s="13" t="s">
        <v>29</v>
      </c>
      <c r="C30" s="23" t="s">
        <v>30</v>
      </c>
      <c r="D30" s="24" t="str">
        <f>'[2]норма времени'!$C$14</f>
        <v>процедура</v>
      </c>
      <c r="E30" s="36">
        <f>[4]калькул!$C$26</f>
        <v>2400</v>
      </c>
      <c r="F30" s="39">
        <f>162</f>
        <v>162</v>
      </c>
      <c r="G30" s="44">
        <f t="shared" si="1"/>
        <v>2562</v>
      </c>
    </row>
    <row r="31" spans="2:7" ht="33" hidden="1" customHeight="1" x14ac:dyDescent="0.6">
      <c r="B31" s="13" t="s">
        <v>31</v>
      </c>
      <c r="C31" s="23" t="s">
        <v>32</v>
      </c>
      <c r="D31" s="14" t="str">
        <f>D30</f>
        <v>процедура</v>
      </c>
      <c r="E31" s="37">
        <f>[5]калькул!$C$26</f>
        <v>2400</v>
      </c>
      <c r="F31" s="39">
        <f>162</f>
        <v>162</v>
      </c>
      <c r="G31" s="44">
        <f t="shared" si="1"/>
        <v>2562</v>
      </c>
    </row>
    <row r="32" spans="2:7" ht="26.25" hidden="1" customHeight="1" x14ac:dyDescent="0.6">
      <c r="B32" s="13" t="s">
        <v>33</v>
      </c>
      <c r="C32" s="16" t="s">
        <v>34</v>
      </c>
      <c r="D32" s="24" t="str">
        <f>'[2]норма времени'!$C$14</f>
        <v>процедура</v>
      </c>
      <c r="E32" s="36">
        <f>[2]калькул!$H$26</f>
        <v>2400</v>
      </c>
      <c r="F32" s="39">
        <f>162</f>
        <v>162</v>
      </c>
      <c r="G32" s="44">
        <f t="shared" si="1"/>
        <v>2562</v>
      </c>
    </row>
    <row r="33" spans="2:7" ht="37.5" hidden="1" customHeight="1" x14ac:dyDescent="0.6">
      <c r="B33" s="13" t="s">
        <v>35</v>
      </c>
      <c r="C33" s="16" t="str">
        <f>'[6]норма времени'!$B$13</f>
        <v>Массаж кисти и предплечья</v>
      </c>
      <c r="D33" s="24" t="str">
        <f>D32</f>
        <v>процедура</v>
      </c>
      <c r="E33" s="37">
        <f>[6]калькул!$C$26</f>
        <v>2400</v>
      </c>
      <c r="F33" s="39">
        <f>162</f>
        <v>162</v>
      </c>
      <c r="G33" s="44">
        <f t="shared" si="1"/>
        <v>2562</v>
      </c>
    </row>
    <row r="34" spans="2:7" ht="48.75" hidden="1" customHeight="1" x14ac:dyDescent="0.6">
      <c r="B34" s="13" t="s">
        <v>36</v>
      </c>
      <c r="C34" s="16" t="s">
        <v>37</v>
      </c>
      <c r="D34" s="24" t="str">
        <f>'[2]норма времени'!$C$14</f>
        <v>процедура</v>
      </c>
      <c r="E34" s="36">
        <f>[7]калькул!$C$26</f>
        <v>5990</v>
      </c>
      <c r="F34" s="39">
        <f>162</f>
        <v>162</v>
      </c>
      <c r="G34" s="44">
        <f t="shared" si="1"/>
        <v>6152</v>
      </c>
    </row>
    <row r="35" spans="2:7" ht="32.25" hidden="1" customHeight="1" x14ac:dyDescent="0.6">
      <c r="B35" s="13" t="s">
        <v>38</v>
      </c>
      <c r="C35" s="16" t="s">
        <v>39</v>
      </c>
      <c r="D35" s="14" t="str">
        <f t="shared" ref="D35:D42" si="2">D34</f>
        <v>процедура</v>
      </c>
      <c r="E35" s="37">
        <f>[8]калькул!$C$26</f>
        <v>3600</v>
      </c>
      <c r="F35" s="39">
        <f>162</f>
        <v>162</v>
      </c>
      <c r="G35" s="44">
        <f t="shared" si="1"/>
        <v>3762</v>
      </c>
    </row>
    <row r="36" spans="2:7" ht="60" hidden="1" customHeight="1" x14ac:dyDescent="0.6">
      <c r="B36" s="13" t="s">
        <v>40</v>
      </c>
      <c r="C36" s="23" t="s">
        <v>41</v>
      </c>
      <c r="D36" s="24" t="str">
        <f t="shared" si="2"/>
        <v>процедура</v>
      </c>
      <c r="E36" s="37">
        <f>[9]стр.1!$C$26</f>
        <v>0</v>
      </c>
      <c r="F36" s="39">
        <f>162</f>
        <v>162</v>
      </c>
      <c r="G36" s="44">
        <f t="shared" si="1"/>
        <v>162</v>
      </c>
    </row>
    <row r="37" spans="2:7" ht="29.25" hidden="1" customHeight="1" x14ac:dyDescent="0.6">
      <c r="B37" s="13" t="s">
        <v>42</v>
      </c>
      <c r="C37" s="23" t="s">
        <v>43</v>
      </c>
      <c r="D37" s="14" t="str">
        <f t="shared" si="2"/>
        <v>процедура</v>
      </c>
      <c r="E37" s="37">
        <f>[10]калькул!$C$26</f>
        <v>4790</v>
      </c>
      <c r="F37" s="39">
        <f>162</f>
        <v>162</v>
      </c>
      <c r="G37" s="44">
        <f t="shared" si="1"/>
        <v>4952</v>
      </c>
    </row>
    <row r="38" spans="2:7" ht="59.25" hidden="1" customHeight="1" x14ac:dyDescent="0.6">
      <c r="B38" s="13" t="s">
        <v>44</v>
      </c>
      <c r="C38" s="23" t="s">
        <v>45</v>
      </c>
      <c r="D38" s="14" t="str">
        <f t="shared" si="2"/>
        <v>процедура</v>
      </c>
      <c r="E38" s="37">
        <f>[11]калькул!$C$26</f>
        <v>4790</v>
      </c>
      <c r="F38" s="39">
        <f>162</f>
        <v>162</v>
      </c>
      <c r="G38" s="44">
        <f t="shared" si="1"/>
        <v>4952</v>
      </c>
    </row>
    <row r="39" spans="2:7" ht="39" hidden="1" customHeight="1" x14ac:dyDescent="0.6">
      <c r="B39" s="13" t="s">
        <v>46</v>
      </c>
      <c r="C39" s="23" t="s">
        <v>47</v>
      </c>
      <c r="D39" s="14" t="str">
        <f t="shared" si="2"/>
        <v>процедура</v>
      </c>
      <c r="E39" s="37">
        <f>[12]калькул!$C$26</f>
        <v>5990</v>
      </c>
      <c r="F39" s="39">
        <f>162</f>
        <v>162</v>
      </c>
      <c r="G39" s="44">
        <f t="shared" si="1"/>
        <v>6152</v>
      </c>
    </row>
    <row r="40" spans="2:7" ht="31.5" hidden="1" customHeight="1" x14ac:dyDescent="0.6">
      <c r="B40" s="13" t="s">
        <v>48</v>
      </c>
      <c r="C40" s="16" t="str">
        <f>'[13]норма времени'!$B$13</f>
        <v>Массаж нижней конечности</v>
      </c>
      <c r="D40" s="24" t="str">
        <f t="shared" si="2"/>
        <v>процедура</v>
      </c>
      <c r="E40" s="37">
        <f>[13]калькул!$C$26</f>
        <v>3600</v>
      </c>
      <c r="F40" s="39">
        <f>162</f>
        <v>162</v>
      </c>
      <c r="G40" s="44">
        <f t="shared" si="1"/>
        <v>3762</v>
      </c>
    </row>
    <row r="41" spans="2:7" ht="55.5" hidden="1" customHeight="1" x14ac:dyDescent="0.6">
      <c r="B41" s="13" t="s">
        <v>49</v>
      </c>
      <c r="C41" s="23" t="s">
        <v>50</v>
      </c>
      <c r="D41" s="14" t="str">
        <f t="shared" si="2"/>
        <v>процедура</v>
      </c>
      <c r="E41" s="38">
        <f>[14]калькул!$C$26</f>
        <v>4790</v>
      </c>
      <c r="F41" s="39">
        <f>162</f>
        <v>162</v>
      </c>
      <c r="G41" s="44">
        <f t="shared" si="1"/>
        <v>4952</v>
      </c>
    </row>
    <row r="42" spans="2:7" ht="48.75" hidden="1" customHeight="1" x14ac:dyDescent="0.6">
      <c r="B42" s="13" t="s">
        <v>51</v>
      </c>
      <c r="C42" s="16" t="s">
        <v>52</v>
      </c>
      <c r="D42" s="24" t="str">
        <f t="shared" si="2"/>
        <v>процедура</v>
      </c>
      <c r="E42" s="37" t="str">
        <f>'[15]УЗИ с мат '!$C$26</f>
        <v>Выполнение массажных процедур механическим воздействием руками</v>
      </c>
      <c r="F42" s="39">
        <f>162</f>
        <v>162</v>
      </c>
      <c r="G42" s="44" t="e">
        <f t="shared" si="1"/>
        <v>#VALUE!</v>
      </c>
    </row>
    <row r="43" spans="2:7" ht="31.5" hidden="1" customHeight="1" x14ac:dyDescent="0.6">
      <c r="B43" s="13" t="s">
        <v>53</v>
      </c>
      <c r="C43" s="16" t="s">
        <v>54</v>
      </c>
      <c r="D43" s="24" t="str">
        <f>D27</f>
        <v>процедура</v>
      </c>
      <c r="E43" s="37" t="str">
        <f>'[16]УЗИ ЛОК'!$C$26</f>
        <v>Выполнение массажных процедур механическим воздействием руками</v>
      </c>
      <c r="F43" s="39">
        <f>162</f>
        <v>162</v>
      </c>
      <c r="G43" s="44" t="e">
        <f t="shared" si="1"/>
        <v>#VALUE!</v>
      </c>
    </row>
    <row r="44" spans="2:7" ht="60.75" hidden="1" customHeight="1" x14ac:dyDescent="0.6">
      <c r="B44" s="13" t="s">
        <v>55</v>
      </c>
      <c r="C44" s="23" t="s">
        <v>56</v>
      </c>
      <c r="D44" s="14" t="str">
        <f>D43</f>
        <v>процедура</v>
      </c>
      <c r="E44" s="37">
        <f>[17]калькул!$C$26</f>
        <v>2400</v>
      </c>
      <c r="F44" s="39">
        <f>162</f>
        <v>162</v>
      </c>
      <c r="G44" s="44">
        <f t="shared" si="1"/>
        <v>2562</v>
      </c>
    </row>
    <row r="45" spans="2:7" ht="45" hidden="1" x14ac:dyDescent="0.6">
      <c r="B45" s="13" t="s">
        <v>57</v>
      </c>
      <c r="C45" s="16" t="str">
        <f>'[18]норма времени'!$B$13</f>
        <v>Массаж стопы и голени</v>
      </c>
      <c r="D45" s="24" t="str">
        <f>D44</f>
        <v>процедура</v>
      </c>
      <c r="E45" s="37">
        <f>[18]калькул!$C$26</f>
        <v>2400</v>
      </c>
      <c r="F45" s="39">
        <f>162</f>
        <v>162</v>
      </c>
      <c r="G45" s="44">
        <f t="shared" si="1"/>
        <v>2562</v>
      </c>
    </row>
    <row r="46" spans="2:7" ht="71.25" hidden="1" x14ac:dyDescent="0.6">
      <c r="B46" s="13" t="s">
        <v>58</v>
      </c>
      <c r="C46" s="16" t="s">
        <v>59</v>
      </c>
      <c r="D46" s="24" t="s">
        <v>60</v>
      </c>
      <c r="E46" s="37">
        <f>[19]калькул!$C$26</f>
        <v>1200</v>
      </c>
      <c r="F46" s="39">
        <v>81</v>
      </c>
      <c r="G46" s="44">
        <f t="shared" si="1"/>
        <v>1281</v>
      </c>
    </row>
    <row r="47" spans="2:7" ht="112.5" customHeight="1" x14ac:dyDescent="0.6">
      <c r="B47" s="18" t="s">
        <v>94</v>
      </c>
      <c r="C47" s="19" t="s">
        <v>61</v>
      </c>
      <c r="D47" s="20" t="s">
        <v>12</v>
      </c>
      <c r="E47" s="35">
        <v>17.27</v>
      </c>
      <c r="F47" s="35">
        <v>0.88</v>
      </c>
      <c r="G47" s="43">
        <f>E47+F47</f>
        <v>18.149999999999999</v>
      </c>
    </row>
    <row r="48" spans="2:7" ht="63.75" customHeight="1" x14ac:dyDescent="0.6">
      <c r="B48" s="18" t="s">
        <v>95</v>
      </c>
      <c r="C48" s="19" t="s">
        <v>71</v>
      </c>
      <c r="D48" s="20" t="s">
        <v>12</v>
      </c>
      <c r="E48" s="35">
        <v>6.89</v>
      </c>
      <c r="F48" s="35">
        <v>0.66</v>
      </c>
      <c r="G48" s="43">
        <f>E48+F48</f>
        <v>7.55</v>
      </c>
    </row>
    <row r="49" spans="2:7" ht="63.75" customHeight="1" x14ac:dyDescent="0.6">
      <c r="B49" s="18" t="s">
        <v>96</v>
      </c>
      <c r="C49" s="19" t="s">
        <v>72</v>
      </c>
      <c r="D49" s="20" t="s">
        <v>12</v>
      </c>
      <c r="E49" s="35">
        <v>6.89</v>
      </c>
      <c r="F49" s="35">
        <v>0.66</v>
      </c>
      <c r="G49" s="43">
        <f>E49+F49</f>
        <v>7.55</v>
      </c>
    </row>
    <row r="50" spans="2:7" ht="77.25" customHeight="1" x14ac:dyDescent="0.6">
      <c r="B50" s="18" t="s">
        <v>97</v>
      </c>
      <c r="C50" s="19" t="s">
        <v>62</v>
      </c>
      <c r="D50" s="20" t="s">
        <v>12</v>
      </c>
      <c r="E50" s="35">
        <v>6.87</v>
      </c>
      <c r="F50" s="35">
        <v>0.88</v>
      </c>
      <c r="G50" s="43">
        <f>E50+F50</f>
        <v>7.75</v>
      </c>
    </row>
    <row r="51" spans="2:7" ht="77.25" customHeight="1" x14ac:dyDescent="0.6">
      <c r="B51" s="18" t="s">
        <v>98</v>
      </c>
      <c r="C51" s="19" t="s">
        <v>73</v>
      </c>
      <c r="D51" s="20"/>
      <c r="E51" s="35"/>
      <c r="F51" s="35"/>
      <c r="G51" s="43"/>
    </row>
    <row r="52" spans="2:7" ht="144" customHeight="1" x14ac:dyDescent="0.6">
      <c r="B52" s="18" t="s">
        <v>99</v>
      </c>
      <c r="C52" s="19" t="s">
        <v>74</v>
      </c>
      <c r="D52" s="20" t="s">
        <v>12</v>
      </c>
      <c r="E52" s="35">
        <v>41.47</v>
      </c>
      <c r="F52" s="35">
        <v>0.88</v>
      </c>
      <c r="G52" s="43">
        <f>E52+F52</f>
        <v>42.35</v>
      </c>
    </row>
    <row r="53" spans="2:7" ht="117" customHeight="1" x14ac:dyDescent="0.6">
      <c r="B53" s="18" t="s">
        <v>100</v>
      </c>
      <c r="C53" s="19" t="s">
        <v>75</v>
      </c>
      <c r="D53" s="20" t="s">
        <v>12</v>
      </c>
      <c r="E53" s="35">
        <v>20.72</v>
      </c>
      <c r="F53" s="35">
        <v>0.88</v>
      </c>
      <c r="G53" s="43">
        <f>E53+F53</f>
        <v>21.599999999999998</v>
      </c>
    </row>
    <row r="54" spans="2:7" ht="35.25" customHeight="1" x14ac:dyDescent="0.45">
      <c r="B54" s="47"/>
      <c r="C54" s="57" t="s">
        <v>67</v>
      </c>
      <c r="D54" s="57"/>
      <c r="E54" s="57"/>
      <c r="F54" s="57"/>
      <c r="G54" s="57"/>
    </row>
    <row r="55" spans="2:7" ht="71.25" customHeight="1" x14ac:dyDescent="0.6">
      <c r="B55" s="13" t="s">
        <v>101</v>
      </c>
      <c r="C55" s="19" t="s">
        <v>69</v>
      </c>
      <c r="D55" s="20"/>
      <c r="E55" s="35"/>
      <c r="F55" s="35"/>
      <c r="G55" s="43"/>
    </row>
    <row r="56" spans="2:7" ht="108.75" customHeight="1" x14ac:dyDescent="0.6">
      <c r="B56" s="18" t="s">
        <v>102</v>
      </c>
      <c r="C56" s="19" t="s">
        <v>70</v>
      </c>
      <c r="D56" s="20" t="s">
        <v>12</v>
      </c>
      <c r="E56" s="35">
        <v>3.96</v>
      </c>
      <c r="F56" s="35">
        <v>1.54</v>
      </c>
      <c r="G56" s="43">
        <f>E56+F56</f>
        <v>5.5</v>
      </c>
    </row>
    <row r="57" spans="2:7" ht="28.5" x14ac:dyDescent="0.45">
      <c r="B57" s="25"/>
      <c r="C57" s="25"/>
      <c r="D57" s="25"/>
      <c r="E57" s="26"/>
      <c r="F57" s="27"/>
      <c r="G57" s="45"/>
    </row>
    <row r="58" spans="2:7" s="29" customFormat="1" ht="27.75" x14ac:dyDescent="0.4">
      <c r="B58" s="28" t="s">
        <v>63</v>
      </c>
      <c r="C58" s="28"/>
      <c r="D58" s="28"/>
      <c r="E58" s="56" t="s">
        <v>76</v>
      </c>
      <c r="F58" s="56"/>
      <c r="G58" s="56"/>
    </row>
  </sheetData>
  <mergeCells count="12">
    <mergeCell ref="H6:M6"/>
    <mergeCell ref="E58:G58"/>
    <mergeCell ref="D1:E1"/>
    <mergeCell ref="B6:G6"/>
    <mergeCell ref="B7:G7"/>
    <mergeCell ref="H7:M7"/>
    <mergeCell ref="B8:G8"/>
    <mergeCell ref="C11:G11"/>
    <mergeCell ref="C54:G54"/>
    <mergeCell ref="D2:G2"/>
    <mergeCell ref="D3:G3"/>
    <mergeCell ref="D4:G4"/>
  </mergeCells>
  <pageMargins left="0.70866141732283472" right="1.1811023622047245" top="0.23622047244094491" bottom="0.23622047244094491" header="0.23622047244094491" footer="0.15748031496062992"/>
  <pageSetup paperSize="9" scale="3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58"/>
  <sheetViews>
    <sheetView view="pageBreakPreview" topLeftCell="A50" zoomScale="75" zoomScaleNormal="100" workbookViewId="0">
      <selection activeCell="E56" sqref="E56:F56"/>
    </sheetView>
  </sheetViews>
  <sheetFormatPr defaultRowHeight="15" x14ac:dyDescent="0.25"/>
  <cols>
    <col min="2" max="2" width="20.5703125" customWidth="1"/>
    <col min="3" max="3" width="76.140625" customWidth="1"/>
    <col min="4" max="4" width="34.85546875" customWidth="1"/>
    <col min="5" max="5" width="24.28515625" style="2" customWidth="1"/>
    <col min="6" max="6" width="24.140625" customWidth="1"/>
    <col min="7" max="7" width="36" style="46" customWidth="1"/>
  </cols>
  <sheetData>
    <row r="1" spans="2:13" ht="26.25" x14ac:dyDescent="0.4">
      <c r="B1" s="1"/>
      <c r="C1" s="1"/>
      <c r="D1" s="1"/>
      <c r="F1" s="61" t="s">
        <v>0</v>
      </c>
      <c r="G1" s="61"/>
      <c r="H1" s="1"/>
      <c r="I1" s="1"/>
      <c r="J1" s="3"/>
    </row>
    <row r="2" spans="2:13" ht="26.25" x14ac:dyDescent="0.4">
      <c r="B2" s="1"/>
      <c r="C2" s="1"/>
      <c r="D2" s="1"/>
      <c r="F2" s="61" t="s">
        <v>1</v>
      </c>
      <c r="G2" s="61"/>
      <c r="H2" s="1"/>
      <c r="I2" s="1"/>
      <c r="J2" s="3"/>
    </row>
    <row r="3" spans="2:13" ht="26.25" x14ac:dyDescent="0.4">
      <c r="B3" s="1"/>
      <c r="C3" s="1"/>
      <c r="D3" s="1"/>
      <c r="F3" s="62" t="s">
        <v>2</v>
      </c>
      <c r="G3" s="62"/>
      <c r="H3" s="1"/>
      <c r="I3" s="1"/>
      <c r="J3" s="4"/>
    </row>
    <row r="4" spans="2:13" ht="26.25" x14ac:dyDescent="0.4">
      <c r="B4" s="1"/>
      <c r="C4" s="1"/>
      <c r="D4" s="1"/>
      <c r="F4" s="61" t="s">
        <v>104</v>
      </c>
      <c r="G4" s="61"/>
      <c r="H4" s="1"/>
      <c r="I4" s="1"/>
      <c r="J4" s="3"/>
    </row>
    <row r="5" spans="2:13" ht="26.25" x14ac:dyDescent="0.4">
      <c r="B5" s="5"/>
      <c r="C5" s="5"/>
      <c r="D5" s="5"/>
      <c r="E5" s="6"/>
      <c r="F5" s="5"/>
      <c r="G5" s="40"/>
      <c r="H5" s="7"/>
      <c r="I5" s="7"/>
      <c r="J5" s="8"/>
      <c r="K5" s="8"/>
      <c r="L5" s="8"/>
      <c r="M5" s="8"/>
    </row>
    <row r="6" spans="2:13" ht="25.5" x14ac:dyDescent="0.35">
      <c r="B6" s="63" t="s">
        <v>3</v>
      </c>
      <c r="C6" s="63"/>
      <c r="D6" s="63"/>
      <c r="E6" s="63"/>
      <c r="F6" s="63"/>
      <c r="G6" s="63"/>
      <c r="H6" s="53"/>
      <c r="I6" s="53"/>
      <c r="J6" s="53"/>
      <c r="K6" s="53"/>
      <c r="L6" s="53"/>
      <c r="M6" s="53"/>
    </row>
    <row r="7" spans="2:13" ht="67.5" customHeight="1" x14ac:dyDescent="0.4">
      <c r="B7" s="54" t="s">
        <v>66</v>
      </c>
      <c r="C7" s="54"/>
      <c r="D7" s="54"/>
      <c r="E7" s="54"/>
      <c r="F7" s="54"/>
      <c r="G7" s="54"/>
      <c r="H7" s="55"/>
      <c r="I7" s="55"/>
      <c r="J7" s="55"/>
      <c r="K7" s="55"/>
      <c r="L7" s="55"/>
      <c r="M7" s="55"/>
    </row>
    <row r="8" spans="2:13" s="8" customFormat="1" ht="25.5" customHeight="1" x14ac:dyDescent="0.35">
      <c r="B8" s="54" t="s">
        <v>103</v>
      </c>
      <c r="C8" s="54"/>
      <c r="D8" s="54"/>
      <c r="E8" s="54"/>
      <c r="F8" s="54"/>
      <c r="G8" s="54"/>
      <c r="H8" s="51"/>
      <c r="I8" s="51"/>
      <c r="J8" s="51"/>
      <c r="K8" s="51"/>
      <c r="L8" s="51"/>
      <c r="M8" s="51"/>
    </row>
    <row r="9" spans="2:13" ht="38.25" customHeight="1" x14ac:dyDescent="0.35">
      <c r="B9" s="48"/>
      <c r="C9" s="48"/>
      <c r="D9" s="48"/>
      <c r="E9" s="48"/>
      <c r="F9" s="48"/>
      <c r="G9" s="48"/>
      <c r="H9" s="51"/>
      <c r="I9" s="51"/>
      <c r="J9" s="51"/>
      <c r="K9" s="51"/>
      <c r="L9" s="51"/>
      <c r="M9" s="51"/>
    </row>
    <row r="10" spans="2:13" s="12" customFormat="1" ht="113.25" customHeight="1" x14ac:dyDescent="0.4">
      <c r="B10" s="9" t="s">
        <v>4</v>
      </c>
      <c r="C10" s="9" t="s">
        <v>5</v>
      </c>
      <c r="D10" s="9" t="s">
        <v>6</v>
      </c>
      <c r="E10" s="30" t="s">
        <v>7</v>
      </c>
      <c r="F10" s="31" t="s">
        <v>77</v>
      </c>
      <c r="G10" s="41" t="s">
        <v>78</v>
      </c>
      <c r="H10" s="10"/>
      <c r="I10" s="10"/>
      <c r="J10" s="11"/>
      <c r="K10" s="11"/>
      <c r="L10" s="11"/>
      <c r="M10" s="11"/>
    </row>
    <row r="11" spans="2:13" s="2" customFormat="1" ht="39" customHeight="1" x14ac:dyDescent="0.45">
      <c r="B11" s="47" t="s">
        <v>79</v>
      </c>
      <c r="C11" s="58" t="s">
        <v>68</v>
      </c>
      <c r="D11" s="59"/>
      <c r="E11" s="59"/>
      <c r="F11" s="59"/>
      <c r="G11" s="60"/>
    </row>
    <row r="12" spans="2:13" s="2" customFormat="1" ht="74.25" customHeight="1" x14ac:dyDescent="0.5">
      <c r="B12" s="13" t="s">
        <v>80</v>
      </c>
      <c r="C12" s="16" t="s">
        <v>10</v>
      </c>
      <c r="D12" s="52"/>
      <c r="E12" s="15"/>
      <c r="F12" s="36"/>
      <c r="G12" s="36"/>
    </row>
    <row r="13" spans="2:13" ht="78" customHeight="1" x14ac:dyDescent="0.6">
      <c r="B13" s="18" t="s">
        <v>81</v>
      </c>
      <c r="C13" s="19" t="s">
        <v>11</v>
      </c>
      <c r="D13" s="20" t="s">
        <v>12</v>
      </c>
      <c r="E13" s="34">
        <v>19.940000000000001</v>
      </c>
      <c r="F13" s="34">
        <v>0.66</v>
      </c>
      <c r="G13" s="42">
        <f>E13+F13</f>
        <v>20.6</v>
      </c>
    </row>
    <row r="14" spans="2:13" ht="62.25" customHeight="1" x14ac:dyDescent="0.6">
      <c r="B14" s="18" t="s">
        <v>82</v>
      </c>
      <c r="C14" s="19" t="s">
        <v>13</v>
      </c>
      <c r="D14" s="20" t="s">
        <v>12</v>
      </c>
      <c r="E14" s="34">
        <v>19.940000000000001</v>
      </c>
      <c r="F14" s="34">
        <v>0.66</v>
      </c>
      <c r="G14" s="42">
        <f>E14+F14</f>
        <v>20.6</v>
      </c>
    </row>
    <row r="15" spans="2:13" ht="45" x14ac:dyDescent="0.6">
      <c r="B15" s="18" t="s">
        <v>83</v>
      </c>
      <c r="C15" s="19" t="s">
        <v>14</v>
      </c>
      <c r="D15" s="20" t="s">
        <v>12</v>
      </c>
      <c r="E15" s="35">
        <v>13.29</v>
      </c>
      <c r="F15" s="35">
        <v>0.66</v>
      </c>
      <c r="G15" s="43">
        <f>E15+F15</f>
        <v>13.95</v>
      </c>
    </row>
    <row r="16" spans="2:13" s="2" customFormat="1" ht="111" customHeight="1" x14ac:dyDescent="0.6">
      <c r="B16" s="13" t="s">
        <v>84</v>
      </c>
      <c r="C16" s="16" t="s">
        <v>15</v>
      </c>
      <c r="D16" s="52"/>
      <c r="E16" s="35"/>
      <c r="F16" s="38"/>
      <c r="G16" s="43"/>
    </row>
    <row r="17" spans="2:7" ht="45" customHeight="1" x14ac:dyDescent="0.6">
      <c r="B17" s="18" t="s">
        <v>85</v>
      </c>
      <c r="C17" s="19" t="s">
        <v>16</v>
      </c>
      <c r="D17" s="20" t="s">
        <v>12</v>
      </c>
      <c r="E17" s="35">
        <v>26.59</v>
      </c>
      <c r="F17" s="35">
        <v>0.66</v>
      </c>
      <c r="G17" s="43">
        <f t="shared" ref="G17:G23" si="0">E17+F17</f>
        <v>27.25</v>
      </c>
    </row>
    <row r="18" spans="2:7" ht="45" x14ac:dyDescent="0.6">
      <c r="B18" s="18" t="s">
        <v>86</v>
      </c>
      <c r="C18" s="19" t="s">
        <v>17</v>
      </c>
      <c r="D18" s="20" t="s">
        <v>12</v>
      </c>
      <c r="E18" s="35">
        <v>13.29</v>
      </c>
      <c r="F18" s="35">
        <v>0.66</v>
      </c>
      <c r="G18" s="43">
        <f t="shared" si="0"/>
        <v>13.95</v>
      </c>
    </row>
    <row r="19" spans="2:7" ht="75" customHeight="1" x14ac:dyDescent="0.6">
      <c r="B19" s="18" t="s">
        <v>87</v>
      </c>
      <c r="C19" s="19" t="s">
        <v>18</v>
      </c>
      <c r="D19" s="20" t="s">
        <v>12</v>
      </c>
      <c r="E19" s="35">
        <v>19.920000000000002</v>
      </c>
      <c r="F19" s="35">
        <v>0.88</v>
      </c>
      <c r="G19" s="43">
        <f t="shared" si="0"/>
        <v>20.8</v>
      </c>
    </row>
    <row r="20" spans="2:7" s="21" customFormat="1" ht="81" customHeight="1" x14ac:dyDescent="0.6">
      <c r="B20" s="13" t="s">
        <v>88</v>
      </c>
      <c r="C20" s="19" t="s">
        <v>19</v>
      </c>
      <c r="D20" s="20" t="s">
        <v>12</v>
      </c>
      <c r="E20" s="35">
        <v>33.22</v>
      </c>
      <c r="F20" s="35">
        <v>0.88</v>
      </c>
      <c r="G20" s="43">
        <f t="shared" si="0"/>
        <v>34.1</v>
      </c>
    </row>
    <row r="21" spans="2:7" s="21" customFormat="1" ht="104.25" customHeight="1" x14ac:dyDescent="0.6">
      <c r="B21" s="13" t="s">
        <v>89</v>
      </c>
      <c r="C21" s="19" t="s">
        <v>20</v>
      </c>
      <c r="D21" s="20" t="s">
        <v>12</v>
      </c>
      <c r="E21" s="35">
        <v>39.869999999999997</v>
      </c>
      <c r="F21" s="35">
        <v>0.88</v>
      </c>
      <c r="G21" s="43">
        <f t="shared" si="0"/>
        <v>40.75</v>
      </c>
    </row>
    <row r="22" spans="2:7" ht="99" customHeight="1" x14ac:dyDescent="0.6">
      <c r="B22" s="18" t="s">
        <v>90</v>
      </c>
      <c r="C22" s="19" t="s">
        <v>21</v>
      </c>
      <c r="D22" s="20" t="s">
        <v>12</v>
      </c>
      <c r="E22" s="35">
        <v>33.22</v>
      </c>
      <c r="F22" s="35">
        <v>0.88</v>
      </c>
      <c r="G22" s="43">
        <f t="shared" si="0"/>
        <v>34.1</v>
      </c>
    </row>
    <row r="23" spans="2:7" ht="206.25" customHeight="1" x14ac:dyDescent="0.6">
      <c r="B23" s="18" t="s">
        <v>91</v>
      </c>
      <c r="C23" s="19" t="s">
        <v>64</v>
      </c>
      <c r="D23" s="20" t="s">
        <v>12</v>
      </c>
      <c r="E23" s="35">
        <v>66.47</v>
      </c>
      <c r="F23" s="35">
        <v>0.88</v>
      </c>
      <c r="G23" s="43">
        <f t="shared" si="0"/>
        <v>67.349999999999994</v>
      </c>
    </row>
    <row r="24" spans="2:7" s="2" customFormat="1" ht="81.75" customHeight="1" x14ac:dyDescent="0.6">
      <c r="B24" s="13" t="s">
        <v>92</v>
      </c>
      <c r="C24" s="16" t="s">
        <v>22</v>
      </c>
      <c r="D24" s="52"/>
      <c r="E24" s="35"/>
      <c r="F24" s="38"/>
      <c r="G24" s="43"/>
    </row>
    <row r="25" spans="2:7" ht="119.25" customHeight="1" x14ac:dyDescent="0.6">
      <c r="B25" s="18" t="s">
        <v>93</v>
      </c>
      <c r="C25" s="19" t="s">
        <v>23</v>
      </c>
      <c r="D25" s="20" t="s">
        <v>12</v>
      </c>
      <c r="E25" s="35">
        <v>26.59</v>
      </c>
      <c r="F25" s="35">
        <v>0.66</v>
      </c>
      <c r="G25" s="43">
        <f>E25+F25</f>
        <v>27.25</v>
      </c>
    </row>
    <row r="26" spans="2:7" ht="105.75" hidden="1" x14ac:dyDescent="0.6">
      <c r="B26" s="19" t="s">
        <v>24</v>
      </c>
      <c r="C26" s="22" t="s">
        <v>25</v>
      </c>
      <c r="D26" s="19"/>
      <c r="E26" s="36"/>
      <c r="F26" s="34"/>
      <c r="G26" s="42"/>
    </row>
    <row r="27" spans="2:7" ht="33" hidden="1" customHeight="1" x14ac:dyDescent="0.6">
      <c r="B27" s="13" t="s">
        <v>26</v>
      </c>
      <c r="C27" s="23" t="str">
        <f>'[1]норма времени'!$B$13</f>
        <v>Массаж воротниковой зоны</v>
      </c>
      <c r="D27" s="24" t="str">
        <f>'[2]норма времени'!$C$14</f>
        <v>процедура</v>
      </c>
      <c r="E27" s="37">
        <f>[1]калькул!$C$26</f>
        <v>3600</v>
      </c>
      <c r="F27" s="39">
        <f>162</f>
        <v>162</v>
      </c>
      <c r="G27" s="44">
        <f t="shared" ref="G27:G46" si="1">E27+F27</f>
        <v>3762</v>
      </c>
    </row>
    <row r="28" spans="2:7" ht="21" hidden="1" customHeight="1" x14ac:dyDescent="0.6">
      <c r="B28" s="13" t="s">
        <v>27</v>
      </c>
      <c r="C28" s="16" t="str">
        <f>'[3]норма времени'!$B$13</f>
        <v>Массаж верхней конечности</v>
      </c>
      <c r="D28" s="24" t="str">
        <f>'[2]норма времени'!$C$14</f>
        <v>процедура</v>
      </c>
      <c r="E28" s="37">
        <f>[3]калькул!$C$26</f>
        <v>3600</v>
      </c>
      <c r="F28" s="39">
        <f>162</f>
        <v>162</v>
      </c>
      <c r="G28" s="44">
        <f t="shared" si="1"/>
        <v>3762</v>
      </c>
    </row>
    <row r="29" spans="2:7" ht="56.25" hidden="1" customHeight="1" x14ac:dyDescent="0.6">
      <c r="B29" s="13" t="s">
        <v>28</v>
      </c>
      <c r="C29" s="23" t="str">
        <f>'[2]норма времени'!$B$14</f>
        <v>Массаж верхней конечности, надплечья и области лопатки</v>
      </c>
      <c r="D29" s="24" t="str">
        <f>'[2]норма времени'!$C$14</f>
        <v>процедура</v>
      </c>
      <c r="E29" s="36">
        <f>[2]калькул!$C$26</f>
        <v>4790</v>
      </c>
      <c r="F29" s="39">
        <f>162</f>
        <v>162</v>
      </c>
      <c r="G29" s="44">
        <f t="shared" si="1"/>
        <v>4952</v>
      </c>
    </row>
    <row r="30" spans="2:7" ht="30.75" hidden="1" customHeight="1" x14ac:dyDescent="0.6">
      <c r="B30" s="13" t="s">
        <v>29</v>
      </c>
      <c r="C30" s="23" t="s">
        <v>30</v>
      </c>
      <c r="D30" s="24" t="str">
        <f>'[2]норма времени'!$C$14</f>
        <v>процедура</v>
      </c>
      <c r="E30" s="36">
        <f>[4]калькул!$C$26</f>
        <v>2400</v>
      </c>
      <c r="F30" s="39">
        <f>162</f>
        <v>162</v>
      </c>
      <c r="G30" s="44">
        <f t="shared" si="1"/>
        <v>2562</v>
      </c>
    </row>
    <row r="31" spans="2:7" ht="33" hidden="1" customHeight="1" x14ac:dyDescent="0.6">
      <c r="B31" s="13" t="s">
        <v>31</v>
      </c>
      <c r="C31" s="23" t="s">
        <v>32</v>
      </c>
      <c r="D31" s="14" t="str">
        <f>D30</f>
        <v>процедура</v>
      </c>
      <c r="E31" s="37">
        <f>[5]калькул!$C$26</f>
        <v>2400</v>
      </c>
      <c r="F31" s="39">
        <f>162</f>
        <v>162</v>
      </c>
      <c r="G31" s="44">
        <f t="shared" si="1"/>
        <v>2562</v>
      </c>
    </row>
    <row r="32" spans="2:7" ht="26.25" hidden="1" customHeight="1" x14ac:dyDescent="0.6">
      <c r="B32" s="13" t="s">
        <v>33</v>
      </c>
      <c r="C32" s="16" t="s">
        <v>34</v>
      </c>
      <c r="D32" s="24" t="str">
        <f>'[2]норма времени'!$C$14</f>
        <v>процедура</v>
      </c>
      <c r="E32" s="36">
        <f>[2]калькул!$H$26</f>
        <v>2400</v>
      </c>
      <c r="F32" s="39">
        <f>162</f>
        <v>162</v>
      </c>
      <c r="G32" s="44">
        <f t="shared" si="1"/>
        <v>2562</v>
      </c>
    </row>
    <row r="33" spans="2:7" ht="37.5" hidden="1" customHeight="1" x14ac:dyDescent="0.6">
      <c r="B33" s="13" t="s">
        <v>35</v>
      </c>
      <c r="C33" s="16" t="str">
        <f>'[6]норма времени'!$B$13</f>
        <v>Массаж кисти и предплечья</v>
      </c>
      <c r="D33" s="24" t="str">
        <f>D32</f>
        <v>процедура</v>
      </c>
      <c r="E33" s="37">
        <f>[6]калькул!$C$26</f>
        <v>2400</v>
      </c>
      <c r="F33" s="39">
        <f>162</f>
        <v>162</v>
      </c>
      <c r="G33" s="44">
        <f t="shared" si="1"/>
        <v>2562</v>
      </c>
    </row>
    <row r="34" spans="2:7" ht="48.75" hidden="1" customHeight="1" x14ac:dyDescent="0.6">
      <c r="B34" s="13" t="s">
        <v>36</v>
      </c>
      <c r="C34" s="16" t="s">
        <v>37</v>
      </c>
      <c r="D34" s="24" t="str">
        <f>'[2]норма времени'!$C$14</f>
        <v>процедура</v>
      </c>
      <c r="E34" s="36">
        <f>[7]калькул!$C$26</f>
        <v>5990</v>
      </c>
      <c r="F34" s="39">
        <f>162</f>
        <v>162</v>
      </c>
      <c r="G34" s="44">
        <f t="shared" si="1"/>
        <v>6152</v>
      </c>
    </row>
    <row r="35" spans="2:7" ht="32.25" hidden="1" customHeight="1" x14ac:dyDescent="0.6">
      <c r="B35" s="13" t="s">
        <v>38</v>
      </c>
      <c r="C35" s="16" t="s">
        <v>39</v>
      </c>
      <c r="D35" s="14" t="str">
        <f t="shared" ref="D35:D42" si="2">D34</f>
        <v>процедура</v>
      </c>
      <c r="E35" s="37">
        <f>[8]калькул!$C$26</f>
        <v>3600</v>
      </c>
      <c r="F35" s="39">
        <f>162</f>
        <v>162</v>
      </c>
      <c r="G35" s="44">
        <f t="shared" si="1"/>
        <v>3762</v>
      </c>
    </row>
    <row r="36" spans="2:7" ht="60" hidden="1" customHeight="1" x14ac:dyDescent="0.6">
      <c r="B36" s="13" t="s">
        <v>40</v>
      </c>
      <c r="C36" s="23" t="s">
        <v>41</v>
      </c>
      <c r="D36" s="24" t="str">
        <f t="shared" si="2"/>
        <v>процедура</v>
      </c>
      <c r="E36" s="37">
        <f>[9]стр.1!$C$26</f>
        <v>2400</v>
      </c>
      <c r="F36" s="39">
        <f>162</f>
        <v>162</v>
      </c>
      <c r="G36" s="44">
        <f t="shared" si="1"/>
        <v>2562</v>
      </c>
    </row>
    <row r="37" spans="2:7" ht="29.25" hidden="1" customHeight="1" x14ac:dyDescent="0.6">
      <c r="B37" s="13" t="s">
        <v>42</v>
      </c>
      <c r="C37" s="23" t="s">
        <v>43</v>
      </c>
      <c r="D37" s="14" t="str">
        <f t="shared" si="2"/>
        <v>процедура</v>
      </c>
      <c r="E37" s="37">
        <f>[10]калькул!$C$26</f>
        <v>4790</v>
      </c>
      <c r="F37" s="39">
        <f>162</f>
        <v>162</v>
      </c>
      <c r="G37" s="44">
        <f t="shared" si="1"/>
        <v>4952</v>
      </c>
    </row>
    <row r="38" spans="2:7" ht="59.25" hidden="1" customHeight="1" x14ac:dyDescent="0.6">
      <c r="B38" s="13" t="s">
        <v>44</v>
      </c>
      <c r="C38" s="23" t="s">
        <v>45</v>
      </c>
      <c r="D38" s="14" t="str">
        <f t="shared" si="2"/>
        <v>процедура</v>
      </c>
      <c r="E38" s="37">
        <f>[11]калькул!$C$26</f>
        <v>4790</v>
      </c>
      <c r="F38" s="39">
        <f>162</f>
        <v>162</v>
      </c>
      <c r="G38" s="44">
        <f t="shared" si="1"/>
        <v>4952</v>
      </c>
    </row>
    <row r="39" spans="2:7" ht="39" hidden="1" customHeight="1" x14ac:dyDescent="0.6">
      <c r="B39" s="13" t="s">
        <v>46</v>
      </c>
      <c r="C39" s="23" t="s">
        <v>47</v>
      </c>
      <c r="D39" s="14" t="str">
        <f t="shared" si="2"/>
        <v>процедура</v>
      </c>
      <c r="E39" s="37">
        <f>[12]калькул!$C$26</f>
        <v>5990</v>
      </c>
      <c r="F39" s="39">
        <f>162</f>
        <v>162</v>
      </c>
      <c r="G39" s="44">
        <f t="shared" si="1"/>
        <v>6152</v>
      </c>
    </row>
    <row r="40" spans="2:7" ht="31.5" hidden="1" customHeight="1" x14ac:dyDescent="0.6">
      <c r="B40" s="13" t="s">
        <v>48</v>
      </c>
      <c r="C40" s="16" t="str">
        <f>'[13]норма времени'!$B$13</f>
        <v>Массаж нижней конечности</v>
      </c>
      <c r="D40" s="24" t="str">
        <f t="shared" si="2"/>
        <v>процедура</v>
      </c>
      <c r="E40" s="37">
        <f>[13]калькул!$C$26</f>
        <v>3600</v>
      </c>
      <c r="F40" s="39">
        <f>162</f>
        <v>162</v>
      </c>
      <c r="G40" s="44">
        <f t="shared" si="1"/>
        <v>3762</v>
      </c>
    </row>
    <row r="41" spans="2:7" ht="55.5" hidden="1" customHeight="1" x14ac:dyDescent="0.6">
      <c r="B41" s="13" t="s">
        <v>49</v>
      </c>
      <c r="C41" s="23" t="s">
        <v>50</v>
      </c>
      <c r="D41" s="14" t="str">
        <f t="shared" si="2"/>
        <v>процедура</v>
      </c>
      <c r="E41" s="38">
        <f>[14]калькул!$C$26</f>
        <v>4790</v>
      </c>
      <c r="F41" s="39">
        <f>162</f>
        <v>162</v>
      </c>
      <c r="G41" s="44">
        <f t="shared" si="1"/>
        <v>4952</v>
      </c>
    </row>
    <row r="42" spans="2:7" ht="48.75" hidden="1" customHeight="1" x14ac:dyDescent="0.6">
      <c r="B42" s="13" t="s">
        <v>51</v>
      </c>
      <c r="C42" s="16" t="s">
        <v>52</v>
      </c>
      <c r="D42" s="24" t="str">
        <f t="shared" si="2"/>
        <v>процедура</v>
      </c>
      <c r="E42" s="37">
        <f>'[15]УЗИ с мат '!$C$26</f>
        <v>2400</v>
      </c>
      <c r="F42" s="39">
        <f>162</f>
        <v>162</v>
      </c>
      <c r="G42" s="44">
        <f t="shared" si="1"/>
        <v>2562</v>
      </c>
    </row>
    <row r="43" spans="2:7" ht="31.5" hidden="1" customHeight="1" x14ac:dyDescent="0.6">
      <c r="B43" s="13" t="s">
        <v>53</v>
      </c>
      <c r="C43" s="16" t="s">
        <v>54</v>
      </c>
      <c r="D43" s="24" t="str">
        <f>D27</f>
        <v>процедура</v>
      </c>
      <c r="E43" s="37" t="str">
        <f>'[16]УЗИ ЛОК'!$C$26</f>
        <v>Выполнение массажных процедур механическим воздействием руками</v>
      </c>
      <c r="F43" s="39">
        <f>162</f>
        <v>162</v>
      </c>
      <c r="G43" s="44" t="e">
        <f t="shared" si="1"/>
        <v>#VALUE!</v>
      </c>
    </row>
    <row r="44" spans="2:7" ht="60.75" hidden="1" customHeight="1" x14ac:dyDescent="0.6">
      <c r="B44" s="13" t="s">
        <v>55</v>
      </c>
      <c r="C44" s="23" t="s">
        <v>56</v>
      </c>
      <c r="D44" s="14" t="str">
        <f>D43</f>
        <v>процедура</v>
      </c>
      <c r="E44" s="37">
        <f>[17]калькул!$C$26</f>
        <v>2400</v>
      </c>
      <c r="F44" s="39">
        <f>162</f>
        <v>162</v>
      </c>
      <c r="G44" s="44">
        <f t="shared" si="1"/>
        <v>2562</v>
      </c>
    </row>
    <row r="45" spans="2:7" ht="45" hidden="1" x14ac:dyDescent="0.6">
      <c r="B45" s="13" t="s">
        <v>57</v>
      </c>
      <c r="C45" s="16" t="str">
        <f>'[18]норма времени'!$B$13</f>
        <v>Массаж стопы и голени</v>
      </c>
      <c r="D45" s="24" t="str">
        <f>D44</f>
        <v>процедура</v>
      </c>
      <c r="E45" s="37">
        <f>[18]калькул!$C$26</f>
        <v>2400</v>
      </c>
      <c r="F45" s="39">
        <f>162</f>
        <v>162</v>
      </c>
      <c r="G45" s="44">
        <f t="shared" si="1"/>
        <v>2562</v>
      </c>
    </row>
    <row r="46" spans="2:7" ht="71.25" hidden="1" x14ac:dyDescent="0.6">
      <c r="B46" s="13" t="s">
        <v>58</v>
      </c>
      <c r="C46" s="16" t="s">
        <v>59</v>
      </c>
      <c r="D46" s="24" t="s">
        <v>60</v>
      </c>
      <c r="E46" s="37">
        <f>[19]калькул!$C$26</f>
        <v>1200</v>
      </c>
      <c r="F46" s="39">
        <v>81</v>
      </c>
      <c r="G46" s="44">
        <f t="shared" si="1"/>
        <v>1281</v>
      </c>
    </row>
    <row r="47" spans="2:7" ht="112.5" customHeight="1" x14ac:dyDescent="0.6">
      <c r="B47" s="18" t="s">
        <v>94</v>
      </c>
      <c r="C47" s="19" t="s">
        <v>61</v>
      </c>
      <c r="D47" s="20" t="s">
        <v>12</v>
      </c>
      <c r="E47" s="35">
        <v>33.22</v>
      </c>
      <c r="F47" s="35">
        <v>0.88</v>
      </c>
      <c r="G47" s="43">
        <f>E47+F47</f>
        <v>34.1</v>
      </c>
    </row>
    <row r="48" spans="2:7" ht="63.75" customHeight="1" x14ac:dyDescent="0.6">
      <c r="B48" s="18" t="s">
        <v>95</v>
      </c>
      <c r="C48" s="19" t="s">
        <v>71</v>
      </c>
      <c r="D48" s="20" t="s">
        <v>12</v>
      </c>
      <c r="E48" s="35">
        <v>13.29</v>
      </c>
      <c r="F48" s="35">
        <v>0.66</v>
      </c>
      <c r="G48" s="43">
        <f>E48+F48</f>
        <v>13.95</v>
      </c>
    </row>
    <row r="49" spans="2:7" ht="63.75" customHeight="1" x14ac:dyDescent="0.6">
      <c r="B49" s="18" t="s">
        <v>96</v>
      </c>
      <c r="C49" s="19" t="s">
        <v>72</v>
      </c>
      <c r="D49" s="20" t="s">
        <v>12</v>
      </c>
      <c r="E49" s="35">
        <v>13.29</v>
      </c>
      <c r="F49" s="35">
        <v>0.66</v>
      </c>
      <c r="G49" s="43">
        <f>E49+F49</f>
        <v>13.95</v>
      </c>
    </row>
    <row r="50" spans="2:7" ht="77.25" customHeight="1" x14ac:dyDescent="0.6">
      <c r="B50" s="18" t="s">
        <v>97</v>
      </c>
      <c r="C50" s="19" t="s">
        <v>62</v>
      </c>
      <c r="D50" s="20" t="s">
        <v>12</v>
      </c>
      <c r="E50" s="35">
        <v>13.27</v>
      </c>
      <c r="F50" s="35">
        <v>0.88</v>
      </c>
      <c r="G50" s="43">
        <f>E50+F50</f>
        <v>14.15</v>
      </c>
    </row>
    <row r="51" spans="2:7" ht="77.25" customHeight="1" x14ac:dyDescent="0.6">
      <c r="B51" s="18" t="s">
        <v>98</v>
      </c>
      <c r="C51" s="19" t="s">
        <v>73</v>
      </c>
      <c r="D51" s="20"/>
      <c r="E51" s="35"/>
      <c r="F51" s="35"/>
      <c r="G51" s="43"/>
    </row>
    <row r="52" spans="2:7" ht="144" customHeight="1" x14ac:dyDescent="0.6">
      <c r="B52" s="18" t="s">
        <v>99</v>
      </c>
      <c r="C52" s="19" t="s">
        <v>74</v>
      </c>
      <c r="D52" s="20" t="s">
        <v>12</v>
      </c>
      <c r="E52" s="35">
        <v>79.77</v>
      </c>
      <c r="F52" s="35">
        <v>0.88</v>
      </c>
      <c r="G52" s="43">
        <f>E52+F52</f>
        <v>80.649999999999991</v>
      </c>
    </row>
    <row r="53" spans="2:7" ht="117" customHeight="1" x14ac:dyDescent="0.6">
      <c r="B53" s="18" t="s">
        <v>100</v>
      </c>
      <c r="C53" s="19" t="s">
        <v>75</v>
      </c>
      <c r="D53" s="20" t="s">
        <v>12</v>
      </c>
      <c r="E53" s="35">
        <v>39.869999999999997</v>
      </c>
      <c r="F53" s="35">
        <v>0.88</v>
      </c>
      <c r="G53" s="43">
        <f>E53+F53</f>
        <v>40.75</v>
      </c>
    </row>
    <row r="54" spans="2:7" ht="35.25" customHeight="1" x14ac:dyDescent="0.45">
      <c r="B54" s="47"/>
      <c r="C54" s="57" t="s">
        <v>67</v>
      </c>
      <c r="D54" s="57"/>
      <c r="E54" s="57"/>
      <c r="F54" s="57"/>
      <c r="G54" s="57"/>
    </row>
    <row r="55" spans="2:7" ht="71.25" customHeight="1" x14ac:dyDescent="0.6">
      <c r="B55" s="13" t="s">
        <v>101</v>
      </c>
      <c r="C55" s="19" t="s">
        <v>69</v>
      </c>
      <c r="D55" s="20"/>
      <c r="E55" s="35"/>
      <c r="F55" s="35"/>
      <c r="G55" s="43"/>
    </row>
    <row r="56" spans="2:7" ht="108.75" customHeight="1" x14ac:dyDescent="0.6">
      <c r="B56" s="18" t="s">
        <v>102</v>
      </c>
      <c r="C56" s="19" t="s">
        <v>70</v>
      </c>
      <c r="D56" s="20" t="s">
        <v>12</v>
      </c>
      <c r="E56" s="35">
        <v>7.66</v>
      </c>
      <c r="F56" s="35">
        <v>1.54</v>
      </c>
      <c r="G56" s="43">
        <f>E56+F56</f>
        <v>9.1999999999999993</v>
      </c>
    </row>
    <row r="57" spans="2:7" ht="28.5" x14ac:dyDescent="0.45">
      <c r="B57" s="25"/>
      <c r="C57" s="25"/>
      <c r="D57" s="25"/>
      <c r="E57" s="26"/>
      <c r="F57" s="27"/>
      <c r="G57" s="45"/>
    </row>
    <row r="58" spans="2:7" s="29" customFormat="1" ht="27.75" x14ac:dyDescent="0.4">
      <c r="B58" s="28" t="s">
        <v>63</v>
      </c>
      <c r="C58" s="28"/>
      <c r="D58" s="28"/>
      <c r="E58" s="56" t="s">
        <v>76</v>
      </c>
      <c r="F58" s="56"/>
      <c r="G58" s="56"/>
    </row>
  </sheetData>
  <mergeCells count="12">
    <mergeCell ref="H6:M6"/>
    <mergeCell ref="E58:G58"/>
    <mergeCell ref="F1:G1"/>
    <mergeCell ref="F2:G2"/>
    <mergeCell ref="F3:G3"/>
    <mergeCell ref="F4:G4"/>
    <mergeCell ref="B6:G6"/>
    <mergeCell ref="B7:G7"/>
    <mergeCell ref="H7:M7"/>
    <mergeCell ref="B8:G8"/>
    <mergeCell ref="C11:G11"/>
    <mergeCell ref="C54:G54"/>
  </mergeCells>
  <pageMargins left="0.70866141732283472" right="1.1811023622047245" top="0.23622047244094491" bottom="0.23622047244094491" header="0.23622047244094491" footer="0.15748031496062992"/>
  <pageSetup paperSize="9" scale="3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УЗИ с мат </vt:lpstr>
      <vt:lpstr>УЗИ ЛОК</vt:lpstr>
      <vt:lpstr>УЗИ с мат ИН</vt:lpstr>
      <vt:lpstr>'УЗИ ЛОК'!Область_печати</vt:lpstr>
      <vt:lpstr>'УЗИ с мат '!Область_печати</vt:lpstr>
      <vt:lpstr>'УЗИ с мат ИН'!Область_печати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А. Ворон</dc:creator>
  <cp:lastModifiedBy>Алена Васильевна Хомляк</cp:lastModifiedBy>
  <cp:lastPrinted>2025-02-24T12:58:19Z</cp:lastPrinted>
  <dcterms:created xsi:type="dcterms:W3CDTF">2015-06-09T07:40:18Z</dcterms:created>
  <dcterms:modified xsi:type="dcterms:W3CDTF">2025-04-08T10:08:40Z</dcterms:modified>
</cp:coreProperties>
</file>